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/>
  <mc:AlternateContent xmlns:mc="http://schemas.openxmlformats.org/markup-compatibility/2006">
    <mc:Choice Requires="x15">
      <x15ac:absPath xmlns:x15ac="http://schemas.microsoft.com/office/spreadsheetml/2010/11/ac" url="C:\Users\刘家豪\Desktop\"/>
    </mc:Choice>
  </mc:AlternateContent>
  <xr:revisionPtr revIDLastSave="0" documentId="13_ncr:1_{FE050CC5-5BD7-4D0D-BCA4-FF0D13212CEF}" xr6:coauthVersionLast="47" xr6:coauthVersionMax="47" xr10:uidLastSave="{00000000-0000-0000-0000-000000000000}"/>
  <bookViews>
    <workbookView xWindow="-110" yWindow="-110" windowWidth="25820" windowHeight="15500" activeTab="1" xr2:uid="{00000000-000D-0000-FFFF-FFFF00000000}"/>
  </bookViews>
  <sheets>
    <sheet name="Time-Phased Baseline Budget" sheetId="3" r:id="rId1"/>
    <sheet name="Status_Repor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" i="2" l="1"/>
  <c r="AK45" i="3" l="1"/>
  <c r="AH45" i="3"/>
  <c r="AK44" i="3"/>
  <c r="AM44" i="3" s="1"/>
  <c r="AM45" i="3" s="1"/>
  <c r="AH43" i="3"/>
  <c r="AJ43" i="3" s="1"/>
  <c r="AJ45" i="3" s="1"/>
  <c r="AF42" i="3"/>
  <c r="AF45" i="3" s="1"/>
  <c r="E41" i="3"/>
  <c r="V41" i="3" s="1"/>
  <c r="E40" i="3"/>
  <c r="S40" i="3" s="1"/>
  <c r="AD39" i="3"/>
  <c r="AE39" i="3" s="1"/>
  <c r="AE45" i="3" s="1"/>
  <c r="AA38" i="3"/>
  <c r="AA45" i="3" s="1"/>
  <c r="E37" i="3"/>
  <c r="X37" i="3" s="1"/>
  <c r="E36" i="3"/>
  <c r="E29" i="3" s="1"/>
  <c r="V29" i="3" s="1"/>
  <c r="E35" i="3"/>
  <c r="S35" i="3" s="1"/>
  <c r="T34" i="3"/>
  <c r="U34" i="3" s="1"/>
  <c r="E34" i="3"/>
  <c r="E33" i="3"/>
  <c r="Q33" i="3" s="1"/>
  <c r="E32" i="3"/>
  <c r="N32" i="3" s="1"/>
  <c r="O32" i="3" s="1"/>
  <c r="P32" i="3" s="1"/>
  <c r="E31" i="3"/>
  <c r="L31" i="3" s="1"/>
  <c r="M31" i="3" s="1"/>
  <c r="E30" i="3"/>
  <c r="Y30" i="3" s="1"/>
  <c r="E28" i="3"/>
  <c r="T28" i="3" s="1"/>
  <c r="U28" i="3" s="1"/>
  <c r="E27" i="3"/>
  <c r="R27" i="3" s="1"/>
  <c r="S27" i="3" s="1"/>
  <c r="E26" i="3"/>
  <c r="O26" i="3" s="1"/>
  <c r="P26" i="3" s="1"/>
  <c r="Q26" i="3" s="1"/>
  <c r="E25" i="3"/>
  <c r="L25" i="3" s="1"/>
  <c r="E24" i="3"/>
  <c r="U24" i="3" s="1"/>
  <c r="S23" i="3"/>
  <c r="E23" i="3"/>
  <c r="E22" i="3"/>
  <c r="P22" i="3" s="1"/>
  <c r="E21" i="3"/>
  <c r="N21" i="3" s="1"/>
  <c r="E20" i="3"/>
  <c r="L20" i="3" s="1"/>
  <c r="J19" i="3"/>
  <c r="J45" i="3" s="1"/>
  <c r="H18" i="3"/>
  <c r="I18" i="3" s="1"/>
  <c r="I45" i="3" s="1"/>
  <c r="F17" i="3"/>
  <c r="F45" i="3" s="1"/>
  <c r="Z30" i="3" l="1"/>
  <c r="S33" i="3"/>
  <c r="R33" i="3"/>
  <c r="U35" i="3"/>
  <c r="T35" i="3"/>
  <c r="W29" i="3"/>
  <c r="X29" i="3"/>
  <c r="Z37" i="3"/>
  <c r="Y37" i="3"/>
  <c r="Y45" i="3" s="1"/>
  <c r="U40" i="3"/>
  <c r="T40" i="3"/>
  <c r="R22" i="3"/>
  <c r="R45" i="3" s="1"/>
  <c r="P45" i="3"/>
  <c r="Q22" i="3"/>
  <c r="Q45" i="3" s="1"/>
  <c r="X41" i="3"/>
  <c r="W41" i="3"/>
  <c r="S45" i="3"/>
  <c r="U45" i="3"/>
  <c r="V24" i="3"/>
  <c r="V45" i="3" s="1"/>
  <c r="N25" i="3"/>
  <c r="M25" i="3"/>
  <c r="L45" i="3"/>
  <c r="M20" i="3"/>
  <c r="M45" i="3" s="1"/>
  <c r="O21" i="3"/>
  <c r="O45" i="3" s="1"/>
  <c r="N45" i="3"/>
  <c r="T23" i="3"/>
  <c r="G17" i="3"/>
  <c r="G45" i="3" s="1"/>
  <c r="F46" i="3"/>
  <c r="G46" i="3" s="1"/>
  <c r="AI43" i="3"/>
  <c r="AI45" i="3" s="1"/>
  <c r="K19" i="3"/>
  <c r="K45" i="3" s="1"/>
  <c r="AL44" i="3"/>
  <c r="AL45" i="3" s="1"/>
  <c r="AC38" i="3"/>
  <c r="AC45" i="3" s="1"/>
  <c r="H45" i="3"/>
  <c r="AD45" i="3"/>
  <c r="V36" i="3"/>
  <c r="W36" i="3" s="1"/>
  <c r="AG42" i="3"/>
  <c r="AG45" i="3" s="1"/>
  <c r="AB38" i="3"/>
  <c r="AB45" i="3" s="1"/>
  <c r="H46" i="3" l="1"/>
  <c r="I46" i="3" s="1"/>
  <c r="J46" i="3" s="1"/>
  <c r="K46" i="3" s="1"/>
  <c r="L46" i="3" s="1"/>
  <c r="M46" i="3" s="1"/>
  <c r="N46" i="3" s="1"/>
  <c r="O46" i="3" s="1"/>
  <c r="P46" i="3" s="1"/>
  <c r="Q46" i="3" s="1"/>
  <c r="R46" i="3" s="1"/>
  <c r="S46" i="3" s="1"/>
  <c r="X45" i="3"/>
  <c r="T45" i="3"/>
  <c r="W45" i="3"/>
  <c r="Z45" i="3"/>
  <c r="T46" i="3" l="1"/>
  <c r="U46" i="3" s="1"/>
  <c r="V46" i="3" s="1"/>
  <c r="W46" i="3" s="1"/>
  <c r="X46" i="3" s="1"/>
  <c r="Y46" i="3" s="1"/>
  <c r="Z46" i="3" s="1"/>
  <c r="AA46" i="3" s="1"/>
  <c r="AB46" i="3" s="1"/>
  <c r="AC46" i="3" s="1"/>
  <c r="AD46" i="3" s="1"/>
  <c r="AE46" i="3" s="1"/>
  <c r="AF46" i="3" s="1"/>
  <c r="AG46" i="3" s="1"/>
  <c r="AH46" i="3" s="1"/>
  <c r="AI46" i="3" s="1"/>
  <c r="AJ46" i="3" s="1"/>
  <c r="AK46" i="3" s="1"/>
  <c r="AL46" i="3" s="1"/>
  <c r="AM46" i="3" s="1"/>
  <c r="N13" i="3" l="1"/>
  <c r="M13" i="3"/>
  <c r="L13" i="3"/>
  <c r="K13" i="3"/>
  <c r="J13" i="3"/>
  <c r="I13" i="3"/>
  <c r="H13" i="3"/>
  <c r="G13" i="3"/>
  <c r="F13" i="3"/>
  <c r="F14" i="3" s="1"/>
  <c r="G14" i="3" l="1"/>
  <c r="H14" i="3" l="1"/>
  <c r="I14" i="3" l="1"/>
  <c r="J14" i="3" l="1"/>
  <c r="K14" i="3" l="1"/>
  <c r="L14" i="3" l="1"/>
  <c r="M14" i="3" l="1"/>
  <c r="N14" i="3" l="1"/>
</calcChain>
</file>

<file path=xl/sharedStrings.xml><?xml version="1.0" encoding="utf-8"?>
<sst xmlns="http://schemas.openxmlformats.org/spreadsheetml/2006/main" count="161" uniqueCount="148">
  <si>
    <t>Cloud &amp; Dev/Test Infrastructure</t>
  </si>
  <si>
    <t>Legal Consult (Regulatory)</t>
  </si>
  <si>
    <t>Branding Polish</t>
  </si>
  <si>
    <t>Independent Security Audit</t>
  </si>
  <si>
    <t>Penetration Test</t>
  </si>
  <si>
    <t>Beta Credits</t>
  </si>
  <si>
    <t>Marketing Campaign Media</t>
  </si>
  <si>
    <t>DEX UI/UX Freelance</t>
  </si>
  <si>
    <t>Contingency (10%)</t>
  </si>
  <si>
    <t>PV (Cumulative)</t>
  </si>
  <si>
    <t>EV (Monthly)</t>
  </si>
  <si>
    <t>EV (Cumulative)</t>
  </si>
  <si>
    <t>AC (Monthly)</t>
  </si>
  <si>
    <t>AC (Cumulative)</t>
  </si>
  <si>
    <t>CV = EVc - ACc</t>
  </si>
  <si>
    <t>SV = EVc - PVc</t>
  </si>
  <si>
    <t>CPI = EVc/ACc</t>
  </si>
  <si>
    <t>SPI = EVc/PVc</t>
  </si>
  <si>
    <t>Status Date:</t>
  </si>
  <si>
    <t>PV as of status date</t>
  </si>
  <si>
    <t>EV as of status date</t>
  </si>
  <si>
    <t>AC as of status date</t>
  </si>
  <si>
    <t>CV (Cost Variance)</t>
  </si>
  <si>
    <t>SV (Schedule Variance)</t>
  </si>
  <si>
    <t>CPI (Cost Performance Index)</t>
  </si>
  <si>
    <t>SPI (Schedule Performance Index)</t>
  </si>
  <si>
    <t>PCIB (Percent Complete Index Budgeted Costs)</t>
  </si>
  <si>
    <t>Time-Phased Baseline Budget (Sep 2025 – May 2026)</t>
    <phoneticPr fontId="1" type="noConversion"/>
  </si>
  <si>
    <t>Duration</t>
  </si>
  <si>
    <t>ES</t>
  </si>
  <si>
    <t>Total PV</t>
  </si>
  <si>
    <t>WBS</t>
    <phoneticPr fontId="1" type="noConversion"/>
  </si>
  <si>
    <t>1.1.1</t>
    <phoneticPr fontId="1" type="noConversion"/>
  </si>
  <si>
    <t>1.2.1</t>
    <phoneticPr fontId="1" type="noConversion"/>
  </si>
  <si>
    <t>1.3.1</t>
    <phoneticPr fontId="1" type="noConversion"/>
  </si>
  <si>
    <t>1.4.1</t>
    <phoneticPr fontId="1" type="noConversion"/>
  </si>
  <si>
    <t>1.5.1</t>
    <phoneticPr fontId="1" type="noConversion"/>
  </si>
  <si>
    <t>1.5.2</t>
    <phoneticPr fontId="1" type="noConversion"/>
  </si>
  <si>
    <t>1.3.2</t>
    <phoneticPr fontId="1" type="noConversion"/>
  </si>
  <si>
    <t>1.2.2</t>
    <phoneticPr fontId="1" type="noConversion"/>
  </si>
  <si>
    <t>1.1.2</t>
    <phoneticPr fontId="1" type="noConversion"/>
  </si>
  <si>
    <t>Total PV by Period</t>
    <phoneticPr fontId="1" type="noConversion"/>
  </si>
  <si>
    <t>Cumulative PV by Period</t>
    <phoneticPr fontId="1" type="noConversion"/>
  </si>
  <si>
    <r>
      <t>Status Report Ending November 15</t>
    </r>
    <r>
      <rPr>
        <sz val="9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>, 2025</t>
    </r>
    <phoneticPr fontId="1" type="noConversion"/>
  </si>
  <si>
    <t>Duration</t>
    <phoneticPr fontId="1" type="noConversion"/>
  </si>
  <si>
    <t>ES</t>
    <phoneticPr fontId="1" type="noConversion"/>
  </si>
  <si>
    <t>Total PV</t>
    <phoneticPr fontId="1" type="noConversion"/>
  </si>
  <si>
    <t>Act/WP</t>
    <phoneticPr fontId="1" type="noConversion"/>
  </si>
  <si>
    <t xml:space="preserve"> Draft Project Charter</t>
    <phoneticPr fontId="7" type="noConversion"/>
  </si>
  <si>
    <t xml:space="preserve"> Identify Stakeholders</t>
    <phoneticPr fontId="7" type="noConversion"/>
  </si>
  <si>
    <t>1.1.3</t>
    <phoneticPr fontId="1" type="noConversion"/>
  </si>
  <si>
    <t>Approve Project Objectives</t>
    <phoneticPr fontId="7" type="noConversion"/>
  </si>
  <si>
    <t>1.1.4</t>
    <phoneticPr fontId="1" type="noConversion"/>
  </si>
  <si>
    <t>1.6.4</t>
  </si>
  <si>
    <t>Launch CADC on main net</t>
    <phoneticPr fontId="7" type="noConversion"/>
  </si>
  <si>
    <t>1.1.5</t>
    <phoneticPr fontId="1" type="noConversion"/>
  </si>
  <si>
    <t>Monitor pilot and close project</t>
    <phoneticPr fontId="7" type="noConversion"/>
  </si>
  <si>
    <t>Select blockchain infrastructure</t>
    <phoneticPr fontId="1" type="noConversion"/>
  </si>
  <si>
    <t xml:space="preserve">1.2.1 </t>
  </si>
  <si>
    <t xml:space="preserve"> Set up Cloud Dev</t>
    <phoneticPr fontId="1" type="noConversion"/>
  </si>
  <si>
    <t xml:space="preserve"> Implement Consensus mechaism</t>
    <phoneticPr fontId="1" type="noConversion"/>
  </si>
  <si>
    <t>1.2.3</t>
    <phoneticPr fontId="1" type="noConversion"/>
  </si>
  <si>
    <t xml:space="preserve"> Conduct internal code audits</t>
    <phoneticPr fontId="1" type="noConversion"/>
  </si>
  <si>
    <t xml:space="preserve"> Implement multi-sig </t>
    <phoneticPr fontId="1" type="noConversion"/>
  </si>
  <si>
    <t xml:space="preserve">Run penetration test &amp; attack simulations </t>
    <phoneticPr fontId="1" type="noConversion"/>
  </si>
  <si>
    <t xml:space="preserve">1.5.3 </t>
    <phoneticPr fontId="1" type="noConversion"/>
  </si>
  <si>
    <t xml:space="preserve"> Enagage independent security audit</t>
    <phoneticPr fontId="1" type="noConversion"/>
  </si>
  <si>
    <t>1.5.4</t>
    <phoneticPr fontId="1" type="noConversion"/>
  </si>
  <si>
    <t xml:space="preserve"> Launch governance token</t>
    <phoneticPr fontId="1" type="noConversion"/>
  </si>
  <si>
    <t>1.6.3</t>
    <phoneticPr fontId="1" type="noConversion"/>
  </si>
  <si>
    <t xml:space="preserve"> Provide beta user Credits &amp; Monitor metrics</t>
    <phoneticPr fontId="1" type="noConversion"/>
  </si>
  <si>
    <t>Week</t>
    <phoneticPr fontId="1" type="noConversion"/>
  </si>
  <si>
    <t>PV (Weekly)</t>
    <phoneticPr fontId="1" type="noConversion"/>
  </si>
  <si>
    <t>CV</t>
  </si>
  <si>
    <t>SV</t>
  </si>
  <si>
    <t>Task</t>
  </si>
  <si>
    <t>EV</t>
  </si>
  <si>
    <t>AC</t>
  </si>
  <si>
    <t>PV</t>
  </si>
  <si>
    <t>1.1.3</t>
  </si>
  <si>
    <t>1.1.4</t>
  </si>
  <si>
    <t>1.1.5</t>
  </si>
  <si>
    <t>Cumulative Total</t>
  </si>
  <si>
    <t xml:space="preserve">1.1.1 </t>
  </si>
  <si>
    <t xml:space="preserve">1.1.2 </t>
  </si>
  <si>
    <t xml:space="preserve">1.2.2 </t>
  </si>
  <si>
    <t xml:space="preserve">1.2.3 </t>
  </si>
  <si>
    <t xml:space="preserve">1.2.4 </t>
  </si>
  <si>
    <t xml:space="preserve">1.2.5 </t>
  </si>
  <si>
    <t xml:space="preserve">1.3.1 </t>
  </si>
  <si>
    <t xml:space="preserve">1.3.2  </t>
  </si>
  <si>
    <t xml:space="preserve">1.3.3 </t>
  </si>
  <si>
    <t xml:space="preserve">1.3.4 </t>
  </si>
  <si>
    <t xml:space="preserve">1.3.5 </t>
  </si>
  <si>
    <t xml:space="preserve">1.3.6 </t>
  </si>
  <si>
    <t xml:space="preserve">1.4.1 </t>
  </si>
  <si>
    <t xml:space="preserve">1.4.2 </t>
  </si>
  <si>
    <t xml:space="preserve">1.4.3 </t>
  </si>
  <si>
    <t xml:space="preserve">1.4.4 </t>
  </si>
  <si>
    <t xml:space="preserve">1.5.1 </t>
  </si>
  <si>
    <t xml:space="preserve">1.5.2 </t>
  </si>
  <si>
    <t xml:space="preserve">1.5.3 </t>
  </si>
  <si>
    <t xml:space="preserve">1.5.4 </t>
  </si>
  <si>
    <t>1.6.1</t>
  </si>
  <si>
    <t>1.6.1</t>
    <phoneticPr fontId="1" type="noConversion"/>
  </si>
  <si>
    <t xml:space="preserve">1.6.2 </t>
  </si>
  <si>
    <t xml:space="preserve">1.6.3 </t>
  </si>
  <si>
    <t xml:space="preserve">1.6.4 </t>
  </si>
  <si>
    <t>Configure Developer Environment</t>
  </si>
  <si>
    <t>1.2.4</t>
    <phoneticPr fontId="1" type="noConversion"/>
  </si>
  <si>
    <t>Allocate budget &amp; 10% Contingency</t>
  </si>
  <si>
    <t>1.2.5</t>
    <phoneticPr fontId="1" type="noConversion"/>
  </si>
  <si>
    <t xml:space="preserve"> Analyze Blockchain Ecosytems</t>
  </si>
  <si>
    <t>Research Canadian Regulation</t>
  </si>
  <si>
    <t>ldentify target users &amp; Strategy</t>
  </si>
  <si>
    <t>1.3.3</t>
    <phoneticPr fontId="1" type="noConversion"/>
  </si>
  <si>
    <t>Assess competing sublecoins</t>
  </si>
  <si>
    <t>1.3.4</t>
    <phoneticPr fontId="1" type="noConversion"/>
  </si>
  <si>
    <t>Define CADc peg Methanism</t>
  </si>
  <si>
    <t>1.3.5</t>
    <phoneticPr fontId="1" type="noConversion"/>
  </si>
  <si>
    <t>Reserve audit requirement</t>
  </si>
  <si>
    <t>1.3.6</t>
    <phoneticPr fontId="1" type="noConversion"/>
  </si>
  <si>
    <t>Polish brand identity</t>
  </si>
  <si>
    <t>Draft and publish white paper</t>
  </si>
  <si>
    <t>1.4.2</t>
    <phoneticPr fontId="1" type="noConversion"/>
  </si>
  <si>
    <t>Produce marketing campaign media</t>
  </si>
  <si>
    <t>1.4.3</t>
    <phoneticPr fontId="1" type="noConversion"/>
  </si>
  <si>
    <t>Plan community-building events</t>
  </si>
  <si>
    <t>1.4.4</t>
    <phoneticPr fontId="1" type="noConversion"/>
  </si>
  <si>
    <t>Design trading interface</t>
  </si>
  <si>
    <t>Test Contracts and Dex on testnet</t>
    <phoneticPr fontId="1" type="noConversion"/>
  </si>
  <si>
    <t>1.6.2</t>
    <phoneticPr fontId="1" type="noConversion"/>
  </si>
  <si>
    <t>Green Label is Critical Path</t>
    <phoneticPr fontId="1" type="noConversion"/>
  </si>
  <si>
    <t>Pct</t>
  </si>
  <si>
    <t>−4,769.07</t>
  </si>
  <si>
    <t>−34,915.52</t>
  </si>
  <si>
    <t>Task Name</t>
    <phoneticPr fontId="1" type="noConversion"/>
  </si>
  <si>
    <t>Task (WBS)</t>
  </si>
  <si>
    <t>Budget Baseline</t>
  </si>
  <si>
    <t>Budget Reserve (20%)</t>
  </si>
  <si>
    <t>Project Budget</t>
  </si>
  <si>
    <t>1.3.6 – Reserve audit requirement</t>
  </si>
  <si>
    <t>1.5.3 – Run penetration test &amp; attack simulations</t>
  </si>
  <si>
    <t>1.5.4 – Engage independent security audit</t>
  </si>
  <si>
    <t>1.6.4 – Provide beta user credits &amp; monitor metrics</t>
  </si>
  <si>
    <t>Subtotal</t>
  </si>
  <si>
    <t>Management Reserve</t>
  </si>
  <si>
    <t>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</si>
</sst>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24" formatCode="\$#,##0_);[Red]\(\$#,##0\)"/>
    <numFmt numFmtId="177" formatCode="\$#,##0.00"/>
    <numFmt numFmtId="178" formatCode="_-[$$-409]* #,##0.00_ ;_-[$$-409]* \-#,##0.00\ ;_-[$$-409]* &quot;-&quot;??_ ;_-@_ "/>
  </numFmts>
  <fonts count="1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2"/>
      <scheme val="minor"/>
    </font>
    <font>
      <sz val="9"/>
      <color theme="1"/>
      <name val="Times New Roman"/>
      <family val="1"/>
    </font>
    <font>
      <sz val="20"/>
      <color theme="1"/>
      <name val="Times New Roman"/>
      <family val="1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b/>
      <sz val="18"/>
      <color theme="1"/>
      <name val="Times New Roman"/>
      <family val="1"/>
    </font>
    <font>
      <sz val="18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>
      <alignment vertical="center"/>
    </xf>
  </cellStyleXfs>
  <cellXfs count="48">
    <xf numFmtId="0" fontId="0" fillId="0" borderId="0" xfId="0"/>
    <xf numFmtId="0" fontId="3" fillId="0" borderId="1" xfId="0" applyFont="1" applyBorder="1"/>
    <xf numFmtId="0" fontId="2" fillId="0" borderId="1" xfId="0" applyFont="1" applyBorder="1"/>
    <xf numFmtId="0" fontId="3" fillId="3" borderId="1" xfId="0" applyFont="1" applyFill="1" applyBorder="1"/>
    <xf numFmtId="16" fontId="3" fillId="3" borderId="1" xfId="0" applyNumberFormat="1" applyFont="1" applyFill="1" applyBorder="1"/>
    <xf numFmtId="0" fontId="3" fillId="4" borderId="1" xfId="0" applyFont="1" applyFill="1" applyBorder="1"/>
    <xf numFmtId="0" fontId="2" fillId="3" borderId="1" xfId="0" applyFont="1" applyFill="1" applyBorder="1"/>
    <xf numFmtId="16" fontId="2" fillId="3" borderId="1" xfId="0" applyNumberFormat="1" applyFont="1" applyFill="1" applyBorder="1"/>
    <xf numFmtId="16" fontId="2" fillId="3" borderId="3" xfId="0" applyNumberFormat="1" applyFont="1" applyFill="1" applyBorder="1"/>
    <xf numFmtId="16" fontId="2" fillId="4" borderId="5" xfId="0" applyNumberFormat="1" applyFont="1" applyFill="1" applyBorder="1"/>
    <xf numFmtId="0" fontId="2" fillId="0" borderId="1" xfId="0" applyFont="1" applyBorder="1" applyAlignment="1">
      <alignment horizontal="center" vertical="center"/>
    </xf>
    <xf numFmtId="178" fontId="2" fillId="0" borderId="1" xfId="0" applyNumberFormat="1" applyFont="1" applyBorder="1"/>
    <xf numFmtId="16" fontId="0" fillId="0" borderId="0" xfId="0" applyNumberFormat="1"/>
    <xf numFmtId="0" fontId="2" fillId="0" borderId="0" xfId="0" applyFont="1"/>
    <xf numFmtId="0" fontId="4" fillId="0" borderId="0" xfId="0" applyFont="1"/>
    <xf numFmtId="10" fontId="0" fillId="0" borderId="0" xfId="0" applyNumberFormat="1"/>
    <xf numFmtId="0" fontId="3" fillId="4" borderId="0" xfId="0" applyFont="1" applyFill="1"/>
    <xf numFmtId="16" fontId="2" fillId="0" borderId="0" xfId="0" applyNumberFormat="1" applyFont="1"/>
    <xf numFmtId="177" fontId="3" fillId="0" borderId="0" xfId="0" applyNumberFormat="1" applyFont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4" fontId="0" fillId="0" borderId="0" xfId="0" applyNumberFormat="1"/>
    <xf numFmtId="0" fontId="11" fillId="0" borderId="0" xfId="0" applyFont="1" applyAlignment="1">
      <alignment horizontal="center" vertical="center" wrapText="1"/>
    </xf>
    <xf numFmtId="4" fontId="11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3" borderId="1" xfId="0" applyFont="1" applyFill="1" applyBorder="1" applyAlignment="1">
      <alignment horizontal="center" vertical="top"/>
    </xf>
    <xf numFmtId="9" fontId="2" fillId="0" borderId="1" xfId="1" applyFont="1" applyBorder="1" applyAlignment="1"/>
    <xf numFmtId="0" fontId="3" fillId="4" borderId="6" xfId="0" applyFont="1" applyFill="1" applyBorder="1"/>
    <xf numFmtId="17" fontId="3" fillId="0" borderId="6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 vertical="center" wrapText="1"/>
    </xf>
    <xf numFmtId="24" fontId="3" fillId="0" borderId="1" xfId="0" applyNumberFormat="1" applyFont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16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 vertical="center" wrapText="1"/>
    </xf>
    <xf numFmtId="20" fontId="0" fillId="0" borderId="0" xfId="0" applyNumberFormat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BF7E1-307E-4830-9936-580D1EA5C8E5}">
  <dimension ref="A1:AN46"/>
  <sheetViews>
    <sheetView topLeftCell="A11" zoomScale="83" zoomScaleNormal="69" workbookViewId="0">
      <selection activeCell="N57" sqref="N57"/>
    </sheetView>
  </sheetViews>
  <sheetFormatPr defaultRowHeight="14" x14ac:dyDescent="0.25"/>
  <cols>
    <col min="1" max="1" width="42.6328125" customWidth="1"/>
    <col min="2" max="2" width="8.90625" customWidth="1"/>
    <col min="3" max="3" width="9.26953125" customWidth="1"/>
    <col min="5" max="5" width="12.7265625" customWidth="1"/>
    <col min="6" max="8" width="11.54296875" bestFit="1" customWidth="1"/>
    <col min="9" max="29" width="12.6328125" bestFit="1" customWidth="1"/>
    <col min="30" max="39" width="14.26953125" bestFit="1" customWidth="1"/>
  </cols>
  <sheetData>
    <row r="1" spans="1:40" ht="25.5" x14ac:dyDescent="0.55000000000000004">
      <c r="A1" s="37" t="s">
        <v>27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9"/>
    </row>
    <row r="3" spans="1:40" ht="15.5" x14ac:dyDescent="0.35">
      <c r="A3" s="3" t="s">
        <v>47</v>
      </c>
      <c r="B3" s="3" t="s">
        <v>31</v>
      </c>
      <c r="C3" s="3" t="s">
        <v>28</v>
      </c>
      <c r="D3" s="3" t="s">
        <v>29</v>
      </c>
      <c r="E3" s="3" t="s">
        <v>30</v>
      </c>
      <c r="F3" s="4">
        <v>45925</v>
      </c>
      <c r="G3" s="4">
        <v>45955</v>
      </c>
      <c r="H3" s="4">
        <v>45986</v>
      </c>
      <c r="I3" s="4">
        <v>46016</v>
      </c>
      <c r="J3" s="4">
        <v>45683</v>
      </c>
      <c r="K3" s="4">
        <v>45714</v>
      </c>
      <c r="L3" s="4">
        <v>45742</v>
      </c>
      <c r="M3" s="4">
        <v>45773</v>
      </c>
      <c r="N3" s="4">
        <v>45803</v>
      </c>
    </row>
    <row r="4" spans="1:40" ht="15.5" x14ac:dyDescent="0.35">
      <c r="A4" s="5" t="s">
        <v>0</v>
      </c>
      <c r="B4" s="1" t="s">
        <v>32</v>
      </c>
      <c r="C4" s="1">
        <v>9</v>
      </c>
      <c r="D4" s="1">
        <v>0</v>
      </c>
      <c r="E4" s="1">
        <v>1350</v>
      </c>
      <c r="F4" s="1">
        <v>150</v>
      </c>
      <c r="G4" s="1">
        <v>150</v>
      </c>
      <c r="H4" s="1">
        <v>150</v>
      </c>
      <c r="I4" s="1">
        <v>150</v>
      </c>
      <c r="J4" s="1">
        <v>150</v>
      </c>
      <c r="K4" s="1">
        <v>150</v>
      </c>
      <c r="L4" s="1">
        <v>150</v>
      </c>
      <c r="M4" s="1">
        <v>150</v>
      </c>
      <c r="N4" s="1">
        <v>150</v>
      </c>
    </row>
    <row r="5" spans="1:40" ht="15.5" x14ac:dyDescent="0.35">
      <c r="A5" s="5" t="s">
        <v>8</v>
      </c>
      <c r="B5" s="1" t="s">
        <v>40</v>
      </c>
      <c r="C5" s="1">
        <v>9</v>
      </c>
      <c r="D5" s="1">
        <v>0</v>
      </c>
      <c r="E5" s="1">
        <v>927</v>
      </c>
      <c r="F5" s="1">
        <v>15</v>
      </c>
      <c r="G5" s="1">
        <v>15</v>
      </c>
      <c r="H5" s="1">
        <v>125</v>
      </c>
      <c r="I5" s="1">
        <v>65</v>
      </c>
      <c r="J5" s="1">
        <v>65</v>
      </c>
      <c r="K5" s="1">
        <v>105</v>
      </c>
      <c r="L5" s="1">
        <v>385</v>
      </c>
      <c r="M5" s="1">
        <v>137</v>
      </c>
      <c r="N5" s="1">
        <v>15</v>
      </c>
    </row>
    <row r="6" spans="1:40" ht="15.5" x14ac:dyDescent="0.35">
      <c r="A6" s="5" t="s">
        <v>1</v>
      </c>
      <c r="B6" s="1" t="s">
        <v>33</v>
      </c>
      <c r="C6" s="1">
        <v>3</v>
      </c>
      <c r="D6" s="1">
        <v>2</v>
      </c>
      <c r="E6" s="1">
        <v>1500</v>
      </c>
      <c r="F6" s="1">
        <v>0</v>
      </c>
      <c r="G6" s="1">
        <v>0</v>
      </c>
      <c r="H6" s="1">
        <v>500</v>
      </c>
      <c r="I6" s="1">
        <v>500</v>
      </c>
      <c r="J6" s="1">
        <v>500</v>
      </c>
      <c r="K6" s="1">
        <v>0</v>
      </c>
      <c r="L6" s="1">
        <v>0</v>
      </c>
      <c r="M6" s="1">
        <v>0</v>
      </c>
      <c r="N6" s="1">
        <v>0</v>
      </c>
    </row>
    <row r="7" spans="1:40" ht="15.5" x14ac:dyDescent="0.35">
      <c r="A7" s="5" t="s">
        <v>7</v>
      </c>
      <c r="B7" s="1" t="s">
        <v>39</v>
      </c>
      <c r="C7" s="1">
        <v>1</v>
      </c>
      <c r="D7" s="1">
        <v>2</v>
      </c>
      <c r="E7" s="1">
        <v>600</v>
      </c>
      <c r="F7" s="1">
        <v>0</v>
      </c>
      <c r="G7" s="1">
        <v>0</v>
      </c>
      <c r="H7" s="1">
        <v>600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40" ht="15.5" x14ac:dyDescent="0.35">
      <c r="A8" s="5" t="s">
        <v>2</v>
      </c>
      <c r="B8" s="1" t="s">
        <v>34</v>
      </c>
      <c r="C8" s="1">
        <v>1</v>
      </c>
      <c r="D8" s="1">
        <v>5</v>
      </c>
      <c r="E8" s="1">
        <v>400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400</v>
      </c>
      <c r="L8" s="1">
        <v>0</v>
      </c>
      <c r="M8" s="1">
        <v>0</v>
      </c>
      <c r="N8" s="1">
        <v>0</v>
      </c>
    </row>
    <row r="9" spans="1:40" ht="15.5" x14ac:dyDescent="0.35">
      <c r="A9" s="5" t="s">
        <v>6</v>
      </c>
      <c r="B9" s="1" t="s">
        <v>38</v>
      </c>
      <c r="C9" s="1">
        <v>3</v>
      </c>
      <c r="D9" s="1">
        <v>5</v>
      </c>
      <c r="E9" s="1">
        <v>1500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500</v>
      </c>
      <c r="L9" s="1">
        <v>700</v>
      </c>
      <c r="M9" s="1">
        <v>300</v>
      </c>
      <c r="N9" s="1">
        <v>0</v>
      </c>
    </row>
    <row r="10" spans="1:40" ht="15.5" x14ac:dyDescent="0.35">
      <c r="A10" s="5" t="s">
        <v>3</v>
      </c>
      <c r="B10" s="1" t="s">
        <v>35</v>
      </c>
      <c r="C10" s="1">
        <v>1</v>
      </c>
      <c r="D10" s="1">
        <v>6</v>
      </c>
      <c r="E10" s="1">
        <v>3000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3000</v>
      </c>
      <c r="M10" s="1">
        <v>0</v>
      </c>
      <c r="N10" s="1">
        <v>0</v>
      </c>
    </row>
    <row r="11" spans="1:40" ht="15.5" x14ac:dyDescent="0.35">
      <c r="A11" s="5" t="s">
        <v>4</v>
      </c>
      <c r="B11" s="1" t="s">
        <v>36</v>
      </c>
      <c r="C11" s="1">
        <v>1</v>
      </c>
      <c r="D11" s="1">
        <v>7</v>
      </c>
      <c r="E11" s="1">
        <v>800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800</v>
      </c>
      <c r="N11" s="1">
        <v>0</v>
      </c>
    </row>
    <row r="12" spans="1:40" ht="15.5" x14ac:dyDescent="0.35">
      <c r="A12" s="5" t="s">
        <v>5</v>
      </c>
      <c r="B12" s="1" t="s">
        <v>37</v>
      </c>
      <c r="C12" s="1">
        <v>1</v>
      </c>
      <c r="D12" s="1">
        <v>7</v>
      </c>
      <c r="E12" s="1">
        <v>120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120</v>
      </c>
      <c r="N12" s="1">
        <v>0</v>
      </c>
    </row>
    <row r="13" spans="1:40" ht="14.5" x14ac:dyDescent="0.3">
      <c r="C13" s="43" t="s">
        <v>41</v>
      </c>
      <c r="D13" s="44"/>
      <c r="E13" s="45"/>
      <c r="F13" s="2">
        <f>F4+F5</f>
        <v>165</v>
      </c>
      <c r="G13" s="2">
        <f>G4+G5</f>
        <v>165</v>
      </c>
      <c r="H13" s="2">
        <f>H4+H5+H6+H7</f>
        <v>1375</v>
      </c>
      <c r="I13" s="2">
        <f>I4+I5+I6</f>
        <v>715</v>
      </c>
      <c r="J13" s="2">
        <f>J4+J5+J6</f>
        <v>715</v>
      </c>
      <c r="K13" s="2">
        <f>K4+K5+K8+K9</f>
        <v>1155</v>
      </c>
      <c r="L13" s="2">
        <f>L4+L5+L9+L10</f>
        <v>4235</v>
      </c>
      <c r="M13" s="2">
        <f>M4+M5+M9+M11+M12</f>
        <v>1507</v>
      </c>
      <c r="N13" s="2">
        <f>N4+N5</f>
        <v>165</v>
      </c>
    </row>
    <row r="14" spans="1:40" ht="14.5" x14ac:dyDescent="0.3">
      <c r="C14" s="43" t="s">
        <v>42</v>
      </c>
      <c r="D14" s="44"/>
      <c r="E14" s="45"/>
      <c r="F14" s="2">
        <f>0+F13</f>
        <v>165</v>
      </c>
      <c r="G14" s="2">
        <f>F14++G13</f>
        <v>330</v>
      </c>
      <c r="H14" s="2">
        <f t="shared" ref="H14:N14" si="0">G14+H13</f>
        <v>1705</v>
      </c>
      <c r="I14" s="2">
        <f t="shared" si="0"/>
        <v>2420</v>
      </c>
      <c r="J14" s="2">
        <f t="shared" si="0"/>
        <v>3135</v>
      </c>
      <c r="K14" s="2">
        <f t="shared" si="0"/>
        <v>4290</v>
      </c>
      <c r="L14" s="2">
        <f t="shared" si="0"/>
        <v>8525</v>
      </c>
      <c r="M14" s="2">
        <f t="shared" si="0"/>
        <v>10032</v>
      </c>
      <c r="N14" s="2">
        <f t="shared" si="0"/>
        <v>10197</v>
      </c>
    </row>
    <row r="16" spans="1:40" ht="14.5" x14ac:dyDescent="0.3">
      <c r="A16" s="6" t="s">
        <v>136</v>
      </c>
      <c r="B16" s="6" t="s">
        <v>31</v>
      </c>
      <c r="C16" s="6" t="s">
        <v>44</v>
      </c>
      <c r="D16" s="6" t="s">
        <v>45</v>
      </c>
      <c r="E16" s="6" t="s">
        <v>46</v>
      </c>
      <c r="F16" s="7">
        <v>45910</v>
      </c>
      <c r="G16" s="7">
        <v>45917</v>
      </c>
      <c r="H16" s="7">
        <v>45924</v>
      </c>
      <c r="I16" s="7">
        <v>45931</v>
      </c>
      <c r="J16" s="7">
        <v>45938</v>
      </c>
      <c r="K16" s="7">
        <v>45945</v>
      </c>
      <c r="L16" s="7">
        <v>45952</v>
      </c>
      <c r="M16" s="7">
        <v>45959</v>
      </c>
      <c r="N16" s="7">
        <v>45966</v>
      </c>
      <c r="O16" s="7">
        <v>45973</v>
      </c>
      <c r="P16" s="7">
        <v>45980</v>
      </c>
      <c r="Q16" s="7">
        <v>45987</v>
      </c>
      <c r="R16" s="7">
        <v>45994</v>
      </c>
      <c r="S16" s="7">
        <v>46001</v>
      </c>
      <c r="T16" s="7">
        <v>46008</v>
      </c>
      <c r="U16" s="7">
        <v>46015</v>
      </c>
      <c r="V16" s="7">
        <v>46022</v>
      </c>
      <c r="W16" s="7">
        <v>46029</v>
      </c>
      <c r="X16" s="7">
        <v>46036</v>
      </c>
      <c r="Y16" s="7">
        <v>46043</v>
      </c>
      <c r="Z16" s="7">
        <v>46050</v>
      </c>
      <c r="AA16" s="7">
        <v>46057</v>
      </c>
      <c r="AB16" s="7">
        <v>46064</v>
      </c>
      <c r="AC16" s="7">
        <v>46071</v>
      </c>
      <c r="AD16" s="7">
        <v>46078</v>
      </c>
      <c r="AE16" s="7">
        <v>46085</v>
      </c>
      <c r="AF16" s="7">
        <v>46092</v>
      </c>
      <c r="AG16" s="7">
        <v>46099</v>
      </c>
      <c r="AH16" s="7">
        <v>46106</v>
      </c>
      <c r="AI16" s="7">
        <v>46113</v>
      </c>
      <c r="AJ16" s="7">
        <v>46120</v>
      </c>
      <c r="AK16" s="7">
        <v>46127</v>
      </c>
      <c r="AL16" s="7">
        <v>46134</v>
      </c>
      <c r="AM16" s="8">
        <v>46141</v>
      </c>
      <c r="AN16" s="9"/>
    </row>
    <row r="17" spans="1:39" ht="14.5" x14ac:dyDescent="0.3">
      <c r="A17" s="20" t="s">
        <v>48</v>
      </c>
      <c r="B17" s="2" t="s">
        <v>32</v>
      </c>
      <c r="C17" s="10">
        <v>2</v>
      </c>
      <c r="D17" s="2">
        <v>0</v>
      </c>
      <c r="E17" s="11">
        <v>50679</v>
      </c>
      <c r="F17" s="11">
        <f>E17/2</f>
        <v>25339.5</v>
      </c>
      <c r="G17" s="11">
        <f>F17</f>
        <v>25339.5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</row>
    <row r="18" spans="1:39" ht="14.5" x14ac:dyDescent="0.3">
      <c r="A18" s="20" t="s">
        <v>49</v>
      </c>
      <c r="B18" s="2" t="s">
        <v>40</v>
      </c>
      <c r="C18" s="10">
        <v>2</v>
      </c>
      <c r="D18" s="2">
        <v>2</v>
      </c>
      <c r="E18" s="11">
        <v>57014</v>
      </c>
      <c r="F18" s="11">
        <v>0</v>
      </c>
      <c r="G18" s="11">
        <v>0</v>
      </c>
      <c r="H18" s="11">
        <f>E18/2</f>
        <v>28507</v>
      </c>
      <c r="I18" s="11">
        <f>H18</f>
        <v>28507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</row>
    <row r="19" spans="1:39" ht="14.5" x14ac:dyDescent="0.3">
      <c r="A19" s="20" t="s">
        <v>51</v>
      </c>
      <c r="B19" s="2" t="s">
        <v>50</v>
      </c>
      <c r="C19" s="10">
        <v>2</v>
      </c>
      <c r="D19" s="2">
        <v>4</v>
      </c>
      <c r="E19" s="11">
        <v>50679</v>
      </c>
      <c r="F19" s="11">
        <v>0</v>
      </c>
      <c r="G19" s="11">
        <v>0</v>
      </c>
      <c r="H19" s="11">
        <v>0</v>
      </c>
      <c r="I19" s="11">
        <v>0</v>
      </c>
      <c r="J19" s="11">
        <f>E19/2</f>
        <v>25339.5</v>
      </c>
      <c r="K19" s="11">
        <f>J19</f>
        <v>25339.5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</row>
    <row r="20" spans="1:39" ht="14.5" x14ac:dyDescent="0.3">
      <c r="A20" s="20" t="s">
        <v>57</v>
      </c>
      <c r="B20" s="2" t="s">
        <v>58</v>
      </c>
      <c r="C20" s="10">
        <v>2</v>
      </c>
      <c r="D20" s="2">
        <v>6</v>
      </c>
      <c r="E20" s="11">
        <f>76018/3</f>
        <v>25339.333333333332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f>E20/2</f>
        <v>12669.666666666666</v>
      </c>
      <c r="M20" s="11">
        <f>L20</f>
        <v>12669.666666666666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0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</row>
    <row r="21" spans="1:39" ht="14.5" x14ac:dyDescent="0.3">
      <c r="A21" s="20" t="s">
        <v>59</v>
      </c>
      <c r="B21" s="2" t="s">
        <v>39</v>
      </c>
      <c r="C21" s="10">
        <v>2</v>
      </c>
      <c r="D21" s="2">
        <v>8</v>
      </c>
      <c r="E21" s="11">
        <f>82353/3</f>
        <v>27451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f>E21/2</f>
        <v>13725.5</v>
      </c>
      <c r="O21" s="11">
        <f>N21</f>
        <v>13725.5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</row>
    <row r="22" spans="1:39" ht="14.5" x14ac:dyDescent="0.3">
      <c r="A22" s="20" t="s">
        <v>60</v>
      </c>
      <c r="B22" s="2" t="s">
        <v>61</v>
      </c>
      <c r="C22" s="10">
        <v>3</v>
      </c>
      <c r="D22" s="2">
        <v>10</v>
      </c>
      <c r="E22" s="11">
        <f>142534/2</f>
        <v>71267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f>E22/3</f>
        <v>23755.666666666668</v>
      </c>
      <c r="Q22" s="11">
        <f>P22</f>
        <v>23755.666666666668</v>
      </c>
      <c r="R22" s="11">
        <f>P22</f>
        <v>23755.666666666668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</row>
    <row r="23" spans="1:39" ht="14.5" x14ac:dyDescent="0.3">
      <c r="A23" s="19" t="s">
        <v>108</v>
      </c>
      <c r="B23" s="2" t="s">
        <v>109</v>
      </c>
      <c r="C23" s="10">
        <v>2</v>
      </c>
      <c r="D23" s="2">
        <v>13</v>
      </c>
      <c r="E23" s="11">
        <f>133032/7</f>
        <v>19004.571428571428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f>E23/2</f>
        <v>9502.2857142857138</v>
      </c>
      <c r="T23" s="11">
        <f>S23</f>
        <v>9502.2857142857138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</row>
    <row r="24" spans="1:39" ht="14.5" x14ac:dyDescent="0.3">
      <c r="A24" s="19" t="s">
        <v>110</v>
      </c>
      <c r="B24" s="2" t="s">
        <v>111</v>
      </c>
      <c r="C24" s="10">
        <v>2</v>
      </c>
      <c r="D24" s="2">
        <v>15</v>
      </c>
      <c r="E24" s="11">
        <f>133032/7</f>
        <v>19004.571428571428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f>E24/2</f>
        <v>9502.2857142857138</v>
      </c>
      <c r="V24" s="11">
        <f>U24</f>
        <v>9502.2857142857138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</row>
    <row r="25" spans="1:39" ht="14.5" x14ac:dyDescent="0.3">
      <c r="A25" s="19" t="s">
        <v>112</v>
      </c>
      <c r="B25" s="2" t="s">
        <v>34</v>
      </c>
      <c r="C25" s="10">
        <v>3</v>
      </c>
      <c r="D25" s="2">
        <v>6</v>
      </c>
      <c r="E25" s="11">
        <f>E20</f>
        <v>25339.333333333332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f>E25/3</f>
        <v>8446.4444444444434</v>
      </c>
      <c r="M25" s="11">
        <f>L25</f>
        <v>8446.4444444444434</v>
      </c>
      <c r="N25" s="11">
        <f>L25</f>
        <v>8446.4444444444434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</row>
    <row r="26" spans="1:39" ht="14.5" x14ac:dyDescent="0.3">
      <c r="A26" s="19" t="s">
        <v>113</v>
      </c>
      <c r="B26" s="2" t="s">
        <v>38</v>
      </c>
      <c r="C26" s="10">
        <v>3</v>
      </c>
      <c r="D26" s="2">
        <v>9</v>
      </c>
      <c r="E26" s="11">
        <f>E21</f>
        <v>27451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f>E26/3</f>
        <v>9150.3333333333339</v>
      </c>
      <c r="P26" s="11">
        <f>O26</f>
        <v>9150.3333333333339</v>
      </c>
      <c r="Q26" s="11">
        <f>P26</f>
        <v>9150.3333333333339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</row>
    <row r="27" spans="1:39" ht="14.5" x14ac:dyDescent="0.3">
      <c r="A27" s="19" t="s">
        <v>114</v>
      </c>
      <c r="B27" s="2" t="s">
        <v>115</v>
      </c>
      <c r="C27" s="10">
        <v>2</v>
      </c>
      <c r="D27" s="2">
        <v>12</v>
      </c>
      <c r="E27" s="11">
        <f>133032/7</f>
        <v>19004.571428571428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f>E27/2</f>
        <v>9502.2857142857138</v>
      </c>
      <c r="S27" s="11">
        <f>R27</f>
        <v>9502.2857142857138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</row>
    <row r="28" spans="1:39" ht="14.5" x14ac:dyDescent="0.3">
      <c r="A28" s="19" t="s">
        <v>116</v>
      </c>
      <c r="B28" s="2" t="s">
        <v>117</v>
      </c>
      <c r="C28" s="10">
        <v>2</v>
      </c>
      <c r="D28" s="2">
        <v>14</v>
      </c>
      <c r="E28" s="11">
        <f>133032/7</f>
        <v>19004.571428571428</v>
      </c>
      <c r="F28" s="11">
        <v>0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0</v>
      </c>
      <c r="S28" s="11">
        <v>0</v>
      </c>
      <c r="T28" s="11">
        <f>E28/2</f>
        <v>9502.2857142857138</v>
      </c>
      <c r="U28" s="11">
        <f>T28</f>
        <v>9502.2857142857138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</row>
    <row r="29" spans="1:39" ht="14.5" x14ac:dyDescent="0.3">
      <c r="A29" s="19" t="s">
        <v>118</v>
      </c>
      <c r="B29" s="2" t="s">
        <v>119</v>
      </c>
      <c r="C29" s="10">
        <v>3</v>
      </c>
      <c r="D29" s="2">
        <v>16</v>
      </c>
      <c r="E29" s="11">
        <f>E36</f>
        <v>29562.666666666668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f>E29/3</f>
        <v>9854.2222222222226</v>
      </c>
      <c r="W29" s="11">
        <f>V29</f>
        <v>9854.2222222222226</v>
      </c>
      <c r="X29" s="11">
        <f>V29</f>
        <v>9854.2222222222226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</row>
    <row r="30" spans="1:39" ht="14.5" x14ac:dyDescent="0.3">
      <c r="A30" s="19" t="s">
        <v>120</v>
      </c>
      <c r="B30" s="2" t="s">
        <v>121</v>
      </c>
      <c r="C30" s="10">
        <v>2</v>
      </c>
      <c r="D30" s="2">
        <v>19</v>
      </c>
      <c r="E30" s="11">
        <f>E37</f>
        <v>76018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f>E30/2</f>
        <v>38009</v>
      </c>
      <c r="Z30" s="11">
        <f>Y30</f>
        <v>38009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</row>
    <row r="31" spans="1:39" ht="14.5" x14ac:dyDescent="0.3">
      <c r="A31" s="19" t="s">
        <v>122</v>
      </c>
      <c r="B31" s="2" t="s">
        <v>35</v>
      </c>
      <c r="C31" s="10">
        <v>2</v>
      </c>
      <c r="D31" s="2">
        <v>6</v>
      </c>
      <c r="E31" s="11">
        <f>E20</f>
        <v>25339.333333333332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f>E31/2</f>
        <v>12669.666666666666</v>
      </c>
      <c r="M31" s="11">
        <f>L31</f>
        <v>12669.666666666666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</row>
    <row r="32" spans="1:39" ht="14.5" x14ac:dyDescent="0.3">
      <c r="A32" s="19" t="s">
        <v>123</v>
      </c>
      <c r="B32" s="2" t="s">
        <v>124</v>
      </c>
      <c r="C32" s="10">
        <v>3</v>
      </c>
      <c r="D32" s="2">
        <v>8</v>
      </c>
      <c r="E32" s="11">
        <f>E21</f>
        <v>27451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f>E32/3</f>
        <v>9150.3333333333339</v>
      </c>
      <c r="O32" s="11">
        <f>N32</f>
        <v>9150.3333333333339</v>
      </c>
      <c r="P32" s="11">
        <f>O32</f>
        <v>9150.3333333333339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</row>
    <row r="33" spans="1:39" ht="14.5" x14ac:dyDescent="0.3">
      <c r="A33" s="19" t="s">
        <v>125</v>
      </c>
      <c r="B33" s="2" t="s">
        <v>126</v>
      </c>
      <c r="C33" s="10">
        <v>3</v>
      </c>
      <c r="D33" s="2">
        <v>11</v>
      </c>
      <c r="E33" s="11">
        <f>E22</f>
        <v>71267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/>
      <c r="Q33" s="11">
        <f>E33/3</f>
        <v>23755.666666666668</v>
      </c>
      <c r="R33" s="11">
        <f>Q33</f>
        <v>23755.666666666668</v>
      </c>
      <c r="S33" s="11">
        <f>Q33</f>
        <v>23755.666666666668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</row>
    <row r="34" spans="1:39" ht="14.5" x14ac:dyDescent="0.3">
      <c r="A34" s="19" t="s">
        <v>127</v>
      </c>
      <c r="B34" s="2" t="s">
        <v>128</v>
      </c>
      <c r="C34" s="10">
        <v>2</v>
      </c>
      <c r="D34" s="2">
        <v>14</v>
      </c>
      <c r="E34" s="11">
        <f>133032/7</f>
        <v>19004.571428571428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/>
      <c r="T34" s="11">
        <f>E34/2</f>
        <v>9502.2857142857138</v>
      </c>
      <c r="U34" s="11">
        <f>T34</f>
        <v>9502.2857142857138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</row>
    <row r="35" spans="1:39" ht="14.5" x14ac:dyDescent="0.3">
      <c r="A35" s="20" t="s">
        <v>62</v>
      </c>
      <c r="B35" s="2" t="s">
        <v>36</v>
      </c>
      <c r="C35" s="10">
        <v>3</v>
      </c>
      <c r="D35" s="2">
        <v>13</v>
      </c>
      <c r="E35" s="11">
        <f>133032/7</f>
        <v>19004.571428571428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f>E35/3</f>
        <v>6334.8571428571422</v>
      </c>
      <c r="T35" s="11">
        <f>S35</f>
        <v>6334.8571428571422</v>
      </c>
      <c r="U35" s="11">
        <f>S35</f>
        <v>6334.8571428571422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</row>
    <row r="36" spans="1:39" ht="14.5" x14ac:dyDescent="0.3">
      <c r="A36" s="20" t="s">
        <v>63</v>
      </c>
      <c r="B36" s="2" t="s">
        <v>37</v>
      </c>
      <c r="C36" s="10">
        <v>2</v>
      </c>
      <c r="D36" s="2">
        <v>16</v>
      </c>
      <c r="E36" s="11">
        <f>88688/3</f>
        <v>29562.666666666668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f>E36/2</f>
        <v>14781.333333333334</v>
      </c>
      <c r="W36" s="11">
        <f>V36</f>
        <v>14781.333333333334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</row>
    <row r="37" spans="1:39" ht="14.5" x14ac:dyDescent="0.3">
      <c r="A37" s="20" t="s">
        <v>64</v>
      </c>
      <c r="B37" s="2" t="s">
        <v>65</v>
      </c>
      <c r="C37" s="10">
        <v>3</v>
      </c>
      <c r="D37" s="2">
        <v>18</v>
      </c>
      <c r="E37" s="11">
        <f>152036/2</f>
        <v>76018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f>E37/3</f>
        <v>25339.333333333332</v>
      </c>
      <c r="Y37" s="11">
        <f>X37</f>
        <v>25339.333333333332</v>
      </c>
      <c r="Z37" s="11">
        <f>X37</f>
        <v>25339.333333333332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</row>
    <row r="38" spans="1:39" ht="14.5" x14ac:dyDescent="0.3">
      <c r="A38" s="20" t="s">
        <v>66</v>
      </c>
      <c r="B38" s="2" t="s">
        <v>67</v>
      </c>
      <c r="C38" s="10">
        <v>3</v>
      </c>
      <c r="D38" s="2">
        <v>21</v>
      </c>
      <c r="E38" s="11">
        <v>161538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11">
        <v>0</v>
      </c>
      <c r="S38" s="11">
        <v>0</v>
      </c>
      <c r="T38" s="11">
        <v>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f>E38/3</f>
        <v>53846</v>
      </c>
      <c r="AB38" s="11">
        <f>AA38</f>
        <v>53846</v>
      </c>
      <c r="AC38" s="11">
        <f>AA38</f>
        <v>53846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</row>
    <row r="39" spans="1:39" ht="14.5" x14ac:dyDescent="0.3">
      <c r="A39" s="20" t="s">
        <v>54</v>
      </c>
      <c r="B39" s="2" t="s">
        <v>52</v>
      </c>
      <c r="C39" s="10">
        <v>2</v>
      </c>
      <c r="D39" s="2">
        <v>24</v>
      </c>
      <c r="E39" s="11">
        <v>82353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f>E39/2</f>
        <v>41176.5</v>
      </c>
      <c r="AE39" s="11">
        <f>AD39</f>
        <v>41176.5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</row>
    <row r="40" spans="1:39" ht="14.5" x14ac:dyDescent="0.3">
      <c r="A40" s="19" t="s">
        <v>129</v>
      </c>
      <c r="B40" s="2" t="s">
        <v>104</v>
      </c>
      <c r="C40" s="10">
        <v>3</v>
      </c>
      <c r="D40" s="2">
        <v>13</v>
      </c>
      <c r="E40" s="11">
        <f>133032/7</f>
        <v>19004.571428571428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f>E40/3</f>
        <v>6334.8571428571422</v>
      </c>
      <c r="T40" s="11">
        <f>S40</f>
        <v>6334.8571428571422</v>
      </c>
      <c r="U40" s="11">
        <f>S40</f>
        <v>6334.8571428571422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</row>
    <row r="41" spans="1:39" ht="14.5" x14ac:dyDescent="0.3">
      <c r="A41" s="19" t="s">
        <v>130</v>
      </c>
      <c r="B41" s="2" t="s">
        <v>131</v>
      </c>
      <c r="C41" s="10">
        <v>3</v>
      </c>
      <c r="D41" s="2">
        <v>16</v>
      </c>
      <c r="E41" s="11">
        <f>E36</f>
        <v>29562.666666666668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f>E41/3</f>
        <v>9854.2222222222226</v>
      </c>
      <c r="W41" s="11">
        <f>V41</f>
        <v>9854.2222222222226</v>
      </c>
      <c r="X41" s="11">
        <f>V41</f>
        <v>9854.2222222222226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</row>
    <row r="42" spans="1:39" ht="14.5" x14ac:dyDescent="0.3">
      <c r="A42" s="20" t="s">
        <v>68</v>
      </c>
      <c r="B42" s="2" t="s">
        <v>69</v>
      </c>
      <c r="C42" s="10">
        <v>2</v>
      </c>
      <c r="D42" s="2">
        <v>26</v>
      </c>
      <c r="E42" s="11">
        <v>76018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0</v>
      </c>
      <c r="T42" s="11">
        <v>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f>E42/2</f>
        <v>38009</v>
      </c>
      <c r="AG42" s="11">
        <f>AF42</f>
        <v>38009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</row>
    <row r="43" spans="1:39" ht="14.5" x14ac:dyDescent="0.3">
      <c r="A43" s="20" t="s">
        <v>70</v>
      </c>
      <c r="B43" s="2" t="s">
        <v>53</v>
      </c>
      <c r="C43" s="10">
        <v>3</v>
      </c>
      <c r="D43" s="2">
        <v>28</v>
      </c>
      <c r="E43" s="11">
        <v>152036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f>E43/3</f>
        <v>50678.666666666664</v>
      </c>
      <c r="AI43" s="11">
        <f>AH43</f>
        <v>50678.666666666664</v>
      </c>
      <c r="AJ43" s="11">
        <f>AH43</f>
        <v>50678.666666666664</v>
      </c>
      <c r="AK43" s="11">
        <v>0</v>
      </c>
      <c r="AL43" s="11">
        <v>0</v>
      </c>
      <c r="AM43" s="11">
        <v>0</v>
      </c>
    </row>
    <row r="44" spans="1:39" ht="14.5" x14ac:dyDescent="0.3">
      <c r="A44" s="20" t="s">
        <v>56</v>
      </c>
      <c r="B44" s="2" t="s">
        <v>55</v>
      </c>
      <c r="C44" s="10">
        <v>3</v>
      </c>
      <c r="D44" s="2">
        <v>31</v>
      </c>
      <c r="E44" s="11">
        <v>95022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f>E44/3</f>
        <v>31674</v>
      </c>
      <c r="AL44" s="11">
        <f>AK44</f>
        <v>31674</v>
      </c>
      <c r="AM44" s="11">
        <f>AK44</f>
        <v>31674</v>
      </c>
    </row>
    <row r="45" spans="1:39" ht="14.5" x14ac:dyDescent="0.3">
      <c r="A45" s="41" t="s">
        <v>132</v>
      </c>
      <c r="B45" s="40" t="s">
        <v>41</v>
      </c>
      <c r="C45" s="40"/>
      <c r="D45" s="40"/>
      <c r="E45" s="40"/>
      <c r="F45" s="11">
        <f>F17</f>
        <v>25339.5</v>
      </c>
      <c r="G45" s="11">
        <f>G17</f>
        <v>25339.5</v>
      </c>
      <c r="H45" s="11">
        <f>H18</f>
        <v>28507</v>
      </c>
      <c r="I45" s="11">
        <f>I18</f>
        <v>28507</v>
      </c>
      <c r="J45" s="11">
        <f>J19</f>
        <v>25339.5</v>
      </c>
      <c r="K45" s="11">
        <f>K19</f>
        <v>25339.5</v>
      </c>
      <c r="L45" s="11">
        <f t="shared" ref="L45:R45" si="1">SUM(L17:L44)</f>
        <v>33785.777777777774</v>
      </c>
      <c r="M45" s="11">
        <f t="shared" si="1"/>
        <v>33785.777777777774</v>
      </c>
      <c r="N45" s="11">
        <f t="shared" si="1"/>
        <v>31322.277777777781</v>
      </c>
      <c r="O45" s="11">
        <f t="shared" si="1"/>
        <v>32026.166666666672</v>
      </c>
      <c r="P45" s="11">
        <f t="shared" si="1"/>
        <v>42056.333333333336</v>
      </c>
      <c r="Q45" s="11">
        <f t="shared" si="1"/>
        <v>56661.666666666672</v>
      </c>
      <c r="R45" s="11">
        <f t="shared" si="1"/>
        <v>57013.619047619053</v>
      </c>
      <c r="S45" s="11">
        <f t="shared" ref="S45:AM45" si="2">SUM(S17:S44)</f>
        <v>55429.952380952382</v>
      </c>
      <c r="T45" s="11">
        <f t="shared" si="2"/>
        <v>41176.571428571428</v>
      </c>
      <c r="U45" s="11">
        <f t="shared" si="2"/>
        <v>41176.571428571428</v>
      </c>
      <c r="V45" s="11">
        <f t="shared" si="2"/>
        <v>43992.063492063491</v>
      </c>
      <c r="W45" s="11">
        <f t="shared" si="2"/>
        <v>34489.777777777781</v>
      </c>
      <c r="X45" s="11">
        <f t="shared" si="2"/>
        <v>45047.777777777781</v>
      </c>
      <c r="Y45" s="11">
        <f t="shared" si="2"/>
        <v>63348.333333333328</v>
      </c>
      <c r="Z45" s="11">
        <f t="shared" si="2"/>
        <v>63348.333333333328</v>
      </c>
      <c r="AA45" s="11">
        <f t="shared" si="2"/>
        <v>53846</v>
      </c>
      <c r="AB45" s="11">
        <f t="shared" si="2"/>
        <v>53846</v>
      </c>
      <c r="AC45" s="11">
        <f t="shared" si="2"/>
        <v>53846</v>
      </c>
      <c r="AD45" s="11">
        <f t="shared" si="2"/>
        <v>41176.5</v>
      </c>
      <c r="AE45" s="11">
        <f t="shared" si="2"/>
        <v>41176.5</v>
      </c>
      <c r="AF45" s="11">
        <f t="shared" si="2"/>
        <v>38009</v>
      </c>
      <c r="AG45" s="11">
        <f t="shared" si="2"/>
        <v>38009</v>
      </c>
      <c r="AH45" s="11">
        <f t="shared" si="2"/>
        <v>50678.666666666664</v>
      </c>
      <c r="AI45" s="11">
        <f t="shared" si="2"/>
        <v>50678.666666666664</v>
      </c>
      <c r="AJ45" s="11">
        <f t="shared" si="2"/>
        <v>50678.666666666664</v>
      </c>
      <c r="AK45" s="11">
        <f t="shared" si="2"/>
        <v>31674</v>
      </c>
      <c r="AL45" s="11">
        <f t="shared" si="2"/>
        <v>31674</v>
      </c>
      <c r="AM45" s="11">
        <f t="shared" si="2"/>
        <v>31674</v>
      </c>
    </row>
    <row r="46" spans="1:39" ht="14.5" x14ac:dyDescent="0.3">
      <c r="A46" s="42"/>
      <c r="B46" s="40" t="s">
        <v>42</v>
      </c>
      <c r="C46" s="40"/>
      <c r="D46" s="40"/>
      <c r="E46" s="40"/>
      <c r="F46" s="11">
        <f>0+F17</f>
        <v>25339.5</v>
      </c>
      <c r="G46" s="11">
        <f t="shared" ref="G46:AM46" si="3">F46+G45</f>
        <v>50679</v>
      </c>
      <c r="H46" s="11">
        <f t="shared" si="3"/>
        <v>79186</v>
      </c>
      <c r="I46" s="11">
        <f t="shared" si="3"/>
        <v>107693</v>
      </c>
      <c r="J46" s="11">
        <f t="shared" si="3"/>
        <v>133032.5</v>
      </c>
      <c r="K46" s="11">
        <f t="shared" si="3"/>
        <v>158372</v>
      </c>
      <c r="L46" s="11">
        <f t="shared" si="3"/>
        <v>192157.77777777778</v>
      </c>
      <c r="M46" s="11">
        <f t="shared" si="3"/>
        <v>225943.55555555556</v>
      </c>
      <c r="N46" s="11">
        <f t="shared" si="3"/>
        <v>257265.83333333334</v>
      </c>
      <c r="O46" s="11">
        <f t="shared" si="3"/>
        <v>289292</v>
      </c>
      <c r="P46" s="11">
        <f t="shared" si="3"/>
        <v>331348.33333333331</v>
      </c>
      <c r="Q46" s="11">
        <f t="shared" si="3"/>
        <v>388010</v>
      </c>
      <c r="R46" s="11">
        <f t="shared" si="3"/>
        <v>445023.61904761905</v>
      </c>
      <c r="S46" s="11">
        <f t="shared" si="3"/>
        <v>500453.57142857142</v>
      </c>
      <c r="T46" s="11">
        <f t="shared" si="3"/>
        <v>541630.14285714284</v>
      </c>
      <c r="U46" s="11">
        <f t="shared" si="3"/>
        <v>582806.71428571432</v>
      </c>
      <c r="V46" s="11">
        <f t="shared" si="3"/>
        <v>626798.77777777775</v>
      </c>
      <c r="W46" s="11">
        <f t="shared" si="3"/>
        <v>661288.5555555555</v>
      </c>
      <c r="X46" s="11">
        <f t="shared" si="3"/>
        <v>706336.33333333326</v>
      </c>
      <c r="Y46" s="11">
        <f t="shared" si="3"/>
        <v>769684.66666666663</v>
      </c>
      <c r="Z46" s="11">
        <f t="shared" si="3"/>
        <v>833033</v>
      </c>
      <c r="AA46" s="11">
        <f t="shared" si="3"/>
        <v>886879</v>
      </c>
      <c r="AB46" s="11">
        <f t="shared" si="3"/>
        <v>940725</v>
      </c>
      <c r="AC46" s="11">
        <f t="shared" si="3"/>
        <v>994571</v>
      </c>
      <c r="AD46" s="11">
        <f t="shared" si="3"/>
        <v>1035747.5</v>
      </c>
      <c r="AE46" s="11">
        <f t="shared" si="3"/>
        <v>1076924</v>
      </c>
      <c r="AF46" s="11">
        <f t="shared" si="3"/>
        <v>1114933</v>
      </c>
      <c r="AG46" s="11">
        <f t="shared" si="3"/>
        <v>1152942</v>
      </c>
      <c r="AH46" s="11">
        <f t="shared" si="3"/>
        <v>1203620.6666666667</v>
      </c>
      <c r="AI46" s="11">
        <f t="shared" si="3"/>
        <v>1254299.3333333335</v>
      </c>
      <c r="AJ46" s="11">
        <f t="shared" si="3"/>
        <v>1304978.0000000002</v>
      </c>
      <c r="AK46" s="11">
        <f t="shared" si="3"/>
        <v>1336652.0000000002</v>
      </c>
      <c r="AL46" s="11">
        <f t="shared" si="3"/>
        <v>1368326.0000000002</v>
      </c>
      <c r="AM46" s="11">
        <f t="shared" si="3"/>
        <v>1400000.0000000002</v>
      </c>
    </row>
  </sheetData>
  <mergeCells count="6">
    <mergeCell ref="A1:N1"/>
    <mergeCell ref="B45:E45"/>
    <mergeCell ref="B46:E46"/>
    <mergeCell ref="A45:A46"/>
    <mergeCell ref="C13:E13"/>
    <mergeCell ref="C14:E1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4"/>
  <sheetViews>
    <sheetView tabSelected="1" zoomScale="85" zoomScaleNormal="85" workbookViewId="0">
      <selection activeCell="N11" sqref="N11"/>
    </sheetView>
  </sheetViews>
  <sheetFormatPr defaultRowHeight="14" x14ac:dyDescent="0.25"/>
  <cols>
    <col min="1" max="1" width="49.6328125" customWidth="1"/>
    <col min="2" max="2" width="14" customWidth="1"/>
    <col min="3" max="3" width="25.08984375" customWidth="1"/>
    <col min="4" max="4" width="14" customWidth="1"/>
    <col min="5" max="5" width="28.6328125" customWidth="1"/>
    <col min="6" max="6" width="14" customWidth="1"/>
    <col min="7" max="7" width="17.36328125" customWidth="1"/>
    <col min="8" max="8" width="18" customWidth="1"/>
    <col min="9" max="9" width="18.36328125" customWidth="1"/>
    <col min="10" max="11" width="14" customWidth="1"/>
    <col min="13" max="13" width="18.08984375" customWidth="1"/>
    <col min="14" max="14" width="19.453125" customWidth="1"/>
    <col min="15" max="16" width="13.453125" bestFit="1" customWidth="1"/>
    <col min="17" max="17" width="13.7265625" customWidth="1"/>
    <col min="18" max="18" width="11.08984375" bestFit="1" customWidth="1"/>
  </cols>
  <sheetData>
    <row r="1" spans="1:13" ht="16" x14ac:dyDescent="0.35">
      <c r="A1" s="3" t="s">
        <v>71</v>
      </c>
      <c r="B1" s="3" t="s">
        <v>72</v>
      </c>
      <c r="C1" s="3" t="s">
        <v>9</v>
      </c>
      <c r="D1" s="3" t="s">
        <v>10</v>
      </c>
      <c r="E1" s="3" t="s">
        <v>11</v>
      </c>
      <c r="F1" s="3" t="s">
        <v>12</v>
      </c>
      <c r="G1" s="3" t="s">
        <v>13</v>
      </c>
      <c r="H1" s="3" t="s">
        <v>14</v>
      </c>
      <c r="I1" s="3" t="s">
        <v>15</v>
      </c>
      <c r="J1" s="3" t="s">
        <v>16</v>
      </c>
      <c r="K1" s="3" t="s">
        <v>17</v>
      </c>
      <c r="L1" s="14"/>
    </row>
    <row r="2" spans="1:13" ht="16" x14ac:dyDescent="0.35">
      <c r="A2" s="4">
        <v>45910</v>
      </c>
      <c r="B2" s="1">
        <v>25339.5</v>
      </c>
      <c r="C2" s="1">
        <v>25339.5</v>
      </c>
      <c r="D2" s="1">
        <v>23621.147787715148</v>
      </c>
      <c r="E2" s="1">
        <v>23621.147787715148</v>
      </c>
      <c r="F2" s="1">
        <v>24103.807480238342</v>
      </c>
      <c r="G2" s="1">
        <v>24103.807480238342</v>
      </c>
      <c r="H2" s="1">
        <v>-482.65969252319343</v>
      </c>
      <c r="I2" s="1">
        <v>-1718.3522122848519</v>
      </c>
      <c r="J2" s="1">
        <v>0.97997579042568672</v>
      </c>
      <c r="K2" s="1">
        <v>0.93218681456678898</v>
      </c>
      <c r="L2" s="14"/>
      <c r="M2">
        <f>SUM(E2:E35)/SUM(C2:C35)</f>
        <v>0.88026267170879857</v>
      </c>
    </row>
    <row r="3" spans="1:13" ht="16" x14ac:dyDescent="0.35">
      <c r="A3" s="4">
        <v>45917</v>
      </c>
      <c r="B3" s="1">
        <v>25339.5</v>
      </c>
      <c r="C3" s="1">
        <v>50679</v>
      </c>
      <c r="D3" s="1">
        <v>21073.938067229141</v>
      </c>
      <c r="E3" s="1">
        <v>44695.085854944293</v>
      </c>
      <c r="F3" s="1">
        <v>20619.177316896079</v>
      </c>
      <c r="G3" s="1">
        <v>44722.984797134421</v>
      </c>
      <c r="H3" s="1">
        <v>-27.898942190127851</v>
      </c>
      <c r="I3" s="1">
        <v>-5983.9141450557072</v>
      </c>
      <c r="J3" s="1">
        <v>0.99937618335813949</v>
      </c>
      <c r="K3" s="1">
        <v>0.88192517324620245</v>
      </c>
      <c r="L3" s="14"/>
    </row>
    <row r="4" spans="1:13" ht="16" x14ac:dyDescent="0.35">
      <c r="A4" s="4">
        <v>45921</v>
      </c>
      <c r="B4" s="1">
        <v>28507.5</v>
      </c>
      <c r="C4" s="1">
        <v>79186.5</v>
      </c>
      <c r="D4" s="1">
        <v>27298.19406056212</v>
      </c>
      <c r="E4" s="1">
        <v>71993.279915506413</v>
      </c>
      <c r="F4" s="1">
        <v>26465.27772732723</v>
      </c>
      <c r="G4" s="1">
        <v>71188.26252446165</v>
      </c>
      <c r="H4" s="1">
        <v>805.01739104476292</v>
      </c>
      <c r="I4" s="1">
        <v>-7193.2200844935869</v>
      </c>
      <c r="J4" s="1">
        <v>1.011308288227545</v>
      </c>
      <c r="K4" s="1">
        <v>0.90916103016936489</v>
      </c>
      <c r="L4" s="14"/>
    </row>
    <row r="5" spans="1:13" ht="16" x14ac:dyDescent="0.35">
      <c r="A5" s="4">
        <v>45931</v>
      </c>
      <c r="B5" s="1">
        <v>28507.5</v>
      </c>
      <c r="C5" s="1">
        <v>107694</v>
      </c>
      <c r="D5" s="1">
        <v>25919.315726522949</v>
      </c>
      <c r="E5" s="1">
        <v>97912.595642029366</v>
      </c>
      <c r="F5" s="1">
        <v>26472.841866523639</v>
      </c>
      <c r="G5" s="1">
        <v>97661.104390985289</v>
      </c>
      <c r="H5" s="1">
        <v>251.49125104407719</v>
      </c>
      <c r="I5" s="1">
        <v>-9781.404357970634</v>
      </c>
      <c r="J5" s="1">
        <v>1.0025751424030309</v>
      </c>
      <c r="K5" s="1">
        <v>0.90917410108296992</v>
      </c>
      <c r="L5" s="14"/>
    </row>
    <row r="6" spans="1:13" ht="16" x14ac:dyDescent="0.35">
      <c r="A6" s="4">
        <v>45938</v>
      </c>
      <c r="B6" s="1">
        <v>25339.5</v>
      </c>
      <c r="C6" s="1">
        <v>133033.5</v>
      </c>
      <c r="D6" s="1">
        <v>18453.572072039729</v>
      </c>
      <c r="E6" s="1">
        <v>116366.1677140691</v>
      </c>
      <c r="F6" s="1">
        <v>18158.98667241725</v>
      </c>
      <c r="G6" s="1">
        <v>115820.09106340251</v>
      </c>
      <c r="H6" s="1">
        <v>546.07665066655318</v>
      </c>
      <c r="I6" s="1">
        <v>-16667.332285930908</v>
      </c>
      <c r="J6" s="1">
        <v>1.004714869809312</v>
      </c>
      <c r="K6" s="1">
        <v>0.87471326931990134</v>
      </c>
      <c r="L6" s="14"/>
    </row>
    <row r="7" spans="1:13" ht="16" x14ac:dyDescent="0.35">
      <c r="A7" s="4">
        <v>45945</v>
      </c>
      <c r="B7" s="1">
        <v>25339.5</v>
      </c>
      <c r="C7" s="1">
        <v>158373</v>
      </c>
      <c r="D7" s="1">
        <v>25154.184773789872</v>
      </c>
      <c r="E7" s="1">
        <v>141520.352487859</v>
      </c>
      <c r="F7" s="1">
        <v>26423.76928304751</v>
      </c>
      <c r="G7" s="1">
        <v>142243.86034645</v>
      </c>
      <c r="H7" s="1">
        <v>-723.50785859106691</v>
      </c>
      <c r="I7" s="1">
        <v>-16852.647512141029</v>
      </c>
      <c r="J7" s="1">
        <v>0.99491360922834293</v>
      </c>
      <c r="K7" s="1">
        <v>0.89358888502370337</v>
      </c>
      <c r="L7" s="14"/>
    </row>
    <row r="8" spans="1:13" ht="16" x14ac:dyDescent="0.35">
      <c r="A8" s="4">
        <v>45952</v>
      </c>
      <c r="B8" s="1">
        <v>33785.78</v>
      </c>
      <c r="C8" s="1">
        <v>192158.78</v>
      </c>
      <c r="D8" s="1">
        <v>31364.755556213491</v>
      </c>
      <c r="E8" s="1">
        <v>172885.10804407249</v>
      </c>
      <c r="F8" s="1">
        <v>31853.19223985686</v>
      </c>
      <c r="G8" s="1">
        <v>174097.05258630691</v>
      </c>
      <c r="H8" s="1">
        <v>-1211.9445422344429</v>
      </c>
      <c r="I8" s="1">
        <v>-19273.671955927541</v>
      </c>
      <c r="J8" s="1">
        <v>0.99303868431871567</v>
      </c>
      <c r="K8" s="1">
        <v>0.89969923853634204</v>
      </c>
      <c r="L8" s="14"/>
    </row>
    <row r="9" spans="1:13" ht="16" x14ac:dyDescent="0.35">
      <c r="A9" s="4">
        <v>45959</v>
      </c>
      <c r="B9" s="1">
        <v>33785.78</v>
      </c>
      <c r="C9" s="1">
        <v>225944.56</v>
      </c>
      <c r="D9" s="1">
        <v>31617.384705182001</v>
      </c>
      <c r="E9" s="1">
        <v>204502.49274925451</v>
      </c>
      <c r="F9" s="1">
        <v>33985.581498979547</v>
      </c>
      <c r="G9" s="1">
        <v>208082.6340852865</v>
      </c>
      <c r="H9" s="1">
        <v>-3580.1413360320148</v>
      </c>
      <c r="I9" s="1">
        <v>-21442.067250745549</v>
      </c>
      <c r="J9" s="1">
        <v>0.98279461737991736</v>
      </c>
      <c r="K9" s="1">
        <v>0.90510031641945465</v>
      </c>
      <c r="L9" s="14"/>
    </row>
    <row r="10" spans="1:13" ht="16" x14ac:dyDescent="0.35">
      <c r="A10" s="4">
        <v>45966</v>
      </c>
      <c r="B10" s="1">
        <v>31322.28</v>
      </c>
      <c r="C10" s="1">
        <v>257266.84</v>
      </c>
      <c r="D10" s="1">
        <v>23129.43932234418</v>
      </c>
      <c r="E10" s="1">
        <v>227631.9320715986</v>
      </c>
      <c r="F10" s="1">
        <v>24402.478234174399</v>
      </c>
      <c r="G10" s="1">
        <v>232485.1123194609</v>
      </c>
      <c r="H10" s="1">
        <v>-4853.1802478622412</v>
      </c>
      <c r="I10" s="1">
        <v>-29634.907928401371</v>
      </c>
      <c r="J10" s="1">
        <v>0.97912476975646756</v>
      </c>
      <c r="K10" s="1">
        <v>0.88480867597082713</v>
      </c>
      <c r="L10" s="14"/>
    </row>
    <row r="11" spans="1:13" ht="16" x14ac:dyDescent="0.35">
      <c r="A11" s="4">
        <v>45973</v>
      </c>
      <c r="B11" s="1">
        <v>32026.17</v>
      </c>
      <c r="C11" s="1">
        <v>289293.01</v>
      </c>
      <c r="D11" s="1">
        <v>26745.559983795862</v>
      </c>
      <c r="E11" s="1">
        <v>254377.49205539451</v>
      </c>
      <c r="F11" s="1">
        <v>26661.4450962091</v>
      </c>
      <c r="G11" s="1">
        <v>259146.55741566999</v>
      </c>
      <c r="H11" s="1">
        <v>-4769.0653602754765</v>
      </c>
      <c r="I11" s="1">
        <v>-34915.517944605534</v>
      </c>
      <c r="J11" s="1">
        <v>0.98159703371005658</v>
      </c>
      <c r="K11" s="1">
        <v>0.87930742625061864</v>
      </c>
      <c r="L11" s="14"/>
    </row>
    <row r="12" spans="1:13" ht="16" x14ac:dyDescent="0.35">
      <c r="A12" s="4">
        <v>45980</v>
      </c>
      <c r="B12" s="1">
        <v>42056.33</v>
      </c>
      <c r="C12" s="1">
        <v>331349.34000000003</v>
      </c>
      <c r="D12" s="1">
        <v>34117.752221142029</v>
      </c>
      <c r="E12" s="1">
        <v>288495.24427653651</v>
      </c>
      <c r="F12" s="1">
        <v>36671.089663227678</v>
      </c>
      <c r="G12" s="1">
        <v>295817.64707889757</v>
      </c>
      <c r="H12" s="1">
        <v>-7322.4028023611172</v>
      </c>
      <c r="I12" s="1">
        <v>-42854.095723463513</v>
      </c>
      <c r="J12" s="1">
        <v>0.97524690337217046</v>
      </c>
      <c r="K12" s="1">
        <v>0.87066793094121298</v>
      </c>
      <c r="L12" s="14"/>
    </row>
    <row r="13" spans="1:13" ht="16" x14ac:dyDescent="0.35">
      <c r="A13" s="4">
        <v>45987</v>
      </c>
      <c r="B13" s="1">
        <v>56661.67</v>
      </c>
      <c r="C13" s="1">
        <v>388011.01</v>
      </c>
      <c r="D13" s="1">
        <v>55416.784589707953</v>
      </c>
      <c r="E13" s="1">
        <v>343912.02886624448</v>
      </c>
      <c r="F13" s="1">
        <v>59335.563316953812</v>
      </c>
      <c r="G13" s="1">
        <v>355153.21039585141</v>
      </c>
      <c r="H13" s="1">
        <v>-11241.181529606931</v>
      </c>
      <c r="I13" s="1">
        <v>-44098.981133755529</v>
      </c>
      <c r="J13" s="1">
        <v>0.96834836008640446</v>
      </c>
      <c r="K13" s="1">
        <v>0.8863460572065841</v>
      </c>
      <c r="L13" s="14"/>
    </row>
    <row r="14" spans="1:13" ht="16" x14ac:dyDescent="0.35">
      <c r="A14" s="4">
        <v>45994</v>
      </c>
      <c r="B14" s="1">
        <v>57013.62</v>
      </c>
      <c r="C14" s="1">
        <v>445024.63</v>
      </c>
      <c r="D14" s="1">
        <v>50922.258386260008</v>
      </c>
      <c r="E14" s="1">
        <v>394834.28725250449</v>
      </c>
      <c r="F14" s="1">
        <v>51335.836587356571</v>
      </c>
      <c r="G14" s="1">
        <v>406489.04698320798</v>
      </c>
      <c r="H14" s="1">
        <v>-11654.75973070349</v>
      </c>
      <c r="I14" s="1">
        <v>-50190.34274749551</v>
      </c>
      <c r="J14" s="1">
        <v>0.97132823180058536</v>
      </c>
      <c r="K14" s="1">
        <v>0.88721895516772742</v>
      </c>
      <c r="L14" s="14"/>
    </row>
    <row r="15" spans="1:13" ht="16" x14ac:dyDescent="0.35">
      <c r="A15" s="4">
        <v>46001</v>
      </c>
      <c r="B15" s="1">
        <v>55429.95</v>
      </c>
      <c r="C15" s="1">
        <v>500454.58</v>
      </c>
      <c r="D15" s="1">
        <v>52482.655525656432</v>
      </c>
      <c r="E15" s="1">
        <v>447316.94277816091</v>
      </c>
      <c r="F15" s="1">
        <v>52128.356432914108</v>
      </c>
      <c r="G15" s="1">
        <v>458617.40341612208</v>
      </c>
      <c r="H15" s="1">
        <v>-11300.460637961171</v>
      </c>
      <c r="I15" s="1">
        <v>-53137.637221839097</v>
      </c>
      <c r="J15" s="1">
        <v>0.9753597212975631</v>
      </c>
      <c r="K15" s="1">
        <v>0.89382125902047072</v>
      </c>
      <c r="L15" s="14"/>
    </row>
    <row r="16" spans="1:13" ht="16" x14ac:dyDescent="0.35">
      <c r="A16" s="4">
        <v>46008</v>
      </c>
      <c r="B16" s="1">
        <v>41176.57</v>
      </c>
      <c r="C16" s="1">
        <v>541631.15</v>
      </c>
      <c r="D16" s="1">
        <v>34301.081739102257</v>
      </c>
      <c r="E16" s="1">
        <v>481618.02451726323</v>
      </c>
      <c r="F16" s="1">
        <v>36097.577762409463</v>
      </c>
      <c r="G16" s="1">
        <v>494714.98117853148</v>
      </c>
      <c r="H16" s="1">
        <v>-13096.95666126837</v>
      </c>
      <c r="I16" s="1">
        <v>-60013.125482736847</v>
      </c>
      <c r="J16" s="1">
        <v>0.97352625823040928</v>
      </c>
      <c r="K16" s="1">
        <v>0.88919927245185792</v>
      </c>
      <c r="L16" s="14"/>
    </row>
    <row r="17" spans="1:12" ht="16" x14ac:dyDescent="0.35">
      <c r="A17" s="4">
        <v>46015</v>
      </c>
      <c r="B17" s="1">
        <v>41176.57</v>
      </c>
      <c r="C17" s="1">
        <v>582807.72</v>
      </c>
      <c r="D17" s="1">
        <v>31630.672340284422</v>
      </c>
      <c r="E17" s="1">
        <v>513248.69685754762</v>
      </c>
      <c r="F17" s="1">
        <v>30712.208475938249</v>
      </c>
      <c r="G17" s="1">
        <v>525427.18965446984</v>
      </c>
      <c r="H17" s="1">
        <v>-12178.492796922281</v>
      </c>
      <c r="I17" s="1">
        <v>-69559.02314245241</v>
      </c>
      <c r="J17" s="1">
        <v>0.97682173089494839</v>
      </c>
      <c r="K17" s="1">
        <v>0.88064841841413422</v>
      </c>
      <c r="L17" s="14"/>
    </row>
    <row r="18" spans="1:12" ht="16" x14ac:dyDescent="0.35">
      <c r="A18" s="4">
        <v>46022</v>
      </c>
      <c r="B18" s="1">
        <v>43992.06</v>
      </c>
      <c r="C18" s="1">
        <v>626799.78</v>
      </c>
      <c r="D18" s="1">
        <v>38113.640167646343</v>
      </c>
      <c r="E18" s="1">
        <v>551362.33702519396</v>
      </c>
      <c r="F18" s="1">
        <v>37350.842553618611</v>
      </c>
      <c r="G18" s="1">
        <v>562778.03220808844</v>
      </c>
      <c r="H18" s="1">
        <v>-11415.695182894469</v>
      </c>
      <c r="I18" s="1">
        <v>-75437.442974806065</v>
      </c>
      <c r="J18" s="1">
        <v>0.97971545701934315</v>
      </c>
      <c r="K18" s="1">
        <v>0.8796466664764846</v>
      </c>
      <c r="L18" s="14"/>
    </row>
    <row r="19" spans="1:12" ht="16" x14ac:dyDescent="0.35">
      <c r="A19" s="4">
        <v>45664</v>
      </c>
      <c r="B19" s="1">
        <v>34489.78</v>
      </c>
      <c r="C19" s="1">
        <v>661289.56000000006</v>
      </c>
      <c r="D19" s="1">
        <v>24803.158936970998</v>
      </c>
      <c r="E19" s="1">
        <v>576165.49596216495</v>
      </c>
      <c r="F19" s="1">
        <v>23590.392122138099</v>
      </c>
      <c r="G19" s="1">
        <v>586368.42433022649</v>
      </c>
      <c r="H19" s="1">
        <v>-10202.92836806155</v>
      </c>
      <c r="I19" s="1">
        <v>-85124.064037835109</v>
      </c>
      <c r="J19" s="1">
        <v>0.98259979912848183</v>
      </c>
      <c r="K19" s="1">
        <v>0.87127565716017796</v>
      </c>
      <c r="L19" s="14"/>
    </row>
    <row r="20" spans="1:12" ht="16" x14ac:dyDescent="0.35">
      <c r="A20" s="4">
        <v>45671</v>
      </c>
      <c r="B20" s="1">
        <v>45047.78</v>
      </c>
      <c r="C20" s="1">
        <v>706337.34000000008</v>
      </c>
      <c r="D20" s="1">
        <v>42718.330087119197</v>
      </c>
      <c r="E20" s="1">
        <v>618883.82604928419</v>
      </c>
      <c r="F20" s="1">
        <v>45624.827879523807</v>
      </c>
      <c r="G20" s="1">
        <v>631993.25220975035</v>
      </c>
      <c r="H20" s="1">
        <v>-13109.426160466161</v>
      </c>
      <c r="I20" s="1">
        <v>-87453.513950715889</v>
      </c>
      <c r="J20" s="1">
        <v>0.97925701561744627</v>
      </c>
      <c r="K20" s="1">
        <v>0.87618732721858383</v>
      </c>
      <c r="L20" s="14"/>
    </row>
    <row r="21" spans="1:12" ht="16" x14ac:dyDescent="0.35">
      <c r="A21" s="4">
        <v>45678</v>
      </c>
      <c r="B21" s="1">
        <v>63348.33</v>
      </c>
      <c r="C21" s="1">
        <v>769685.67</v>
      </c>
      <c r="D21" s="1">
        <v>56348.296441450882</v>
      </c>
      <c r="E21" s="1">
        <v>675232.12249073503</v>
      </c>
      <c r="F21" s="1">
        <v>59150.363592868387</v>
      </c>
      <c r="G21" s="1">
        <v>691143.61580261879</v>
      </c>
      <c r="H21" s="1">
        <v>-15911.493311883771</v>
      </c>
      <c r="I21" s="1">
        <v>-94453.547509265016</v>
      </c>
      <c r="J21" s="1">
        <v>0.97697802171925452</v>
      </c>
      <c r="K21" s="1">
        <v>0.87728295953689117</v>
      </c>
      <c r="L21" s="14"/>
    </row>
    <row r="22" spans="1:12" ht="16" x14ac:dyDescent="0.35">
      <c r="A22" s="4">
        <v>45685</v>
      </c>
      <c r="B22" s="1">
        <v>63348.33</v>
      </c>
      <c r="C22" s="1">
        <v>833034</v>
      </c>
      <c r="D22" s="1">
        <v>58750.90869836475</v>
      </c>
      <c r="E22" s="1">
        <v>733983.03118909977</v>
      </c>
      <c r="F22" s="1">
        <v>62027.729279985062</v>
      </c>
      <c r="G22" s="1">
        <v>753171.34508260386</v>
      </c>
      <c r="H22" s="1">
        <v>-19188.313893504092</v>
      </c>
      <c r="I22" s="1">
        <v>-99050.968810900231</v>
      </c>
      <c r="J22" s="1">
        <v>0.97452330864844627</v>
      </c>
      <c r="K22" s="1">
        <v>0.88109612715579411</v>
      </c>
      <c r="L22" s="14"/>
    </row>
    <row r="23" spans="1:12" ht="16" x14ac:dyDescent="0.35">
      <c r="A23" s="4">
        <v>45692</v>
      </c>
      <c r="B23" s="1">
        <v>53846</v>
      </c>
      <c r="C23" s="1">
        <v>886880</v>
      </c>
      <c r="D23" s="1">
        <v>43419.14158397627</v>
      </c>
      <c r="E23" s="1">
        <v>777402.17277307599</v>
      </c>
      <c r="F23" s="1">
        <v>46332.972155276977</v>
      </c>
      <c r="G23" s="1">
        <v>799504.31723788078</v>
      </c>
      <c r="H23" s="1">
        <v>-22102.144464804791</v>
      </c>
      <c r="I23" s="1">
        <v>-109477.827226924</v>
      </c>
      <c r="J23" s="1">
        <v>0.97235519059964171</v>
      </c>
      <c r="K23" s="1">
        <v>0.87655846650400959</v>
      </c>
      <c r="L23" s="14"/>
    </row>
    <row r="24" spans="1:12" ht="16" x14ac:dyDescent="0.35">
      <c r="A24" s="4">
        <v>45699</v>
      </c>
      <c r="B24" s="1">
        <v>53846</v>
      </c>
      <c r="C24" s="1">
        <v>940726</v>
      </c>
      <c r="D24" s="1">
        <v>53372.661746470389</v>
      </c>
      <c r="E24" s="1">
        <v>830774.83451954636</v>
      </c>
      <c r="F24" s="1">
        <v>54378.062127835918</v>
      </c>
      <c r="G24" s="1">
        <v>853882.37936571671</v>
      </c>
      <c r="H24" s="1">
        <v>-23107.544846170349</v>
      </c>
      <c r="I24" s="1">
        <v>-109951.16548045359</v>
      </c>
      <c r="J24" s="1">
        <v>0.9729382577687864</v>
      </c>
      <c r="K24" s="1">
        <v>0.88312094543952901</v>
      </c>
      <c r="L24" s="14"/>
    </row>
    <row r="25" spans="1:12" ht="16" x14ac:dyDescent="0.35">
      <c r="A25" s="4">
        <v>45706</v>
      </c>
      <c r="B25" s="1">
        <v>53846</v>
      </c>
      <c r="C25" s="1">
        <v>994572</v>
      </c>
      <c r="D25" s="1">
        <v>52119.499969614517</v>
      </c>
      <c r="E25" s="1">
        <v>882894.33448916092</v>
      </c>
      <c r="F25" s="1">
        <v>53959.900982911597</v>
      </c>
      <c r="G25" s="1">
        <v>907842.28034862829</v>
      </c>
      <c r="H25" s="1">
        <v>-24947.945859467382</v>
      </c>
      <c r="I25" s="1">
        <v>-111677.6655108391</v>
      </c>
      <c r="J25" s="1">
        <v>0.97251951533928682</v>
      </c>
      <c r="K25" s="1">
        <v>0.88771283978350579</v>
      </c>
      <c r="L25" s="14"/>
    </row>
    <row r="26" spans="1:12" ht="16" x14ac:dyDescent="0.35">
      <c r="A26" s="4">
        <v>45713</v>
      </c>
      <c r="B26" s="1">
        <v>41176.5</v>
      </c>
      <c r="C26" s="1">
        <v>1035748.5</v>
      </c>
      <c r="D26" s="1">
        <v>38438.882420177317</v>
      </c>
      <c r="E26" s="1">
        <v>921333.21690933825</v>
      </c>
      <c r="F26" s="1">
        <v>37322.984355226872</v>
      </c>
      <c r="G26" s="1">
        <v>945165.26470385515</v>
      </c>
      <c r="H26" s="1">
        <v>-23832.0477945169</v>
      </c>
      <c r="I26" s="1">
        <v>-114415.2830906617</v>
      </c>
      <c r="J26" s="1">
        <v>0.97478531143229841</v>
      </c>
      <c r="K26" s="1">
        <v>0.88953372069507053</v>
      </c>
      <c r="L26" s="14"/>
    </row>
    <row r="27" spans="1:12" ht="16" x14ac:dyDescent="0.35">
      <c r="A27" s="4">
        <v>45720</v>
      </c>
      <c r="B27" s="1">
        <v>41176.5</v>
      </c>
      <c r="C27" s="1">
        <v>1076925</v>
      </c>
      <c r="D27" s="1">
        <v>31227.912226159959</v>
      </c>
      <c r="E27" s="1">
        <v>952561.12913549819</v>
      </c>
      <c r="F27" s="1">
        <v>30202.99687739752</v>
      </c>
      <c r="G27" s="1">
        <v>975368.26158125268</v>
      </c>
      <c r="H27" s="1">
        <v>-22807.13244575448</v>
      </c>
      <c r="I27" s="1">
        <v>-124363.87086450181</v>
      </c>
      <c r="J27" s="1">
        <v>0.97661690118070899</v>
      </c>
      <c r="K27" s="1">
        <v>0.88451946898391087</v>
      </c>
      <c r="L27" s="14"/>
    </row>
    <row r="28" spans="1:12" ht="16" x14ac:dyDescent="0.35">
      <c r="A28" s="4">
        <v>45727</v>
      </c>
      <c r="B28" s="1">
        <v>38009</v>
      </c>
      <c r="C28" s="1">
        <v>1114934</v>
      </c>
      <c r="D28" s="1">
        <v>31928.179589198251</v>
      </c>
      <c r="E28" s="1">
        <v>984489.3087246964</v>
      </c>
      <c r="F28" s="1">
        <v>33532.904080038068</v>
      </c>
      <c r="G28" s="1">
        <v>1008901.165661291</v>
      </c>
      <c r="H28" s="1">
        <v>-24411.856936594351</v>
      </c>
      <c r="I28" s="1">
        <v>-130444.6912753036</v>
      </c>
      <c r="J28" s="1">
        <v>0.97580351994083236</v>
      </c>
      <c r="K28" s="1">
        <v>0.88300232006979462</v>
      </c>
      <c r="L28" s="14"/>
    </row>
    <row r="29" spans="1:12" ht="16" x14ac:dyDescent="0.35">
      <c r="A29" s="4">
        <v>45734</v>
      </c>
      <c r="B29" s="1">
        <v>38009</v>
      </c>
      <c r="C29" s="1">
        <v>1152943</v>
      </c>
      <c r="D29" s="1">
        <v>27105.781200142032</v>
      </c>
      <c r="E29" s="1">
        <v>1011595.089924838</v>
      </c>
      <c r="F29" s="1">
        <v>27665.906743324838</v>
      </c>
      <c r="G29" s="1">
        <v>1036567.072404616</v>
      </c>
      <c r="H29" s="1">
        <v>-24971.982479777191</v>
      </c>
      <c r="I29" s="1">
        <v>-141347.91007516161</v>
      </c>
      <c r="J29" s="1">
        <v>0.97590895645387665</v>
      </c>
      <c r="K29" s="1">
        <v>0.87740251679817505</v>
      </c>
      <c r="L29" s="14"/>
    </row>
    <row r="30" spans="1:12" ht="16" x14ac:dyDescent="0.35">
      <c r="A30" s="4">
        <v>45741</v>
      </c>
      <c r="B30" s="1">
        <v>50678.67</v>
      </c>
      <c r="C30" s="1">
        <v>1203621.67</v>
      </c>
      <c r="D30" s="1">
        <v>37820.824875887658</v>
      </c>
      <c r="E30" s="1">
        <v>1049415.9148007261</v>
      </c>
      <c r="F30" s="1">
        <v>39136.438001606322</v>
      </c>
      <c r="G30" s="1">
        <v>1075703.510406222</v>
      </c>
      <c r="H30" s="1">
        <v>-26287.595605495851</v>
      </c>
      <c r="I30" s="1">
        <v>-154205.75519927379</v>
      </c>
      <c r="J30" s="1">
        <v>0.97556241533917765</v>
      </c>
      <c r="K30" s="1">
        <v>0.87188187198451339</v>
      </c>
      <c r="L30" s="14"/>
    </row>
    <row r="31" spans="1:12" ht="16" x14ac:dyDescent="0.35">
      <c r="A31" s="4">
        <v>45748</v>
      </c>
      <c r="B31" s="1">
        <v>50678.67</v>
      </c>
      <c r="C31" s="1">
        <v>1254300.3400000001</v>
      </c>
      <c r="D31" s="1">
        <v>45859.872748565933</v>
      </c>
      <c r="E31" s="1">
        <v>1095275.787549292</v>
      </c>
      <c r="F31" s="1">
        <v>48829.291649222243</v>
      </c>
      <c r="G31" s="1">
        <v>1124532.8020554441</v>
      </c>
      <c r="H31" s="1">
        <v>-29257.014506152129</v>
      </c>
      <c r="I31" s="1">
        <v>-159024.55245070791</v>
      </c>
      <c r="J31" s="1">
        <v>0.97398296034346388</v>
      </c>
      <c r="K31" s="1">
        <v>0.87321652766935554</v>
      </c>
      <c r="L31" s="14"/>
    </row>
    <row r="32" spans="1:12" ht="16" x14ac:dyDescent="0.35">
      <c r="A32" s="4">
        <v>45755</v>
      </c>
      <c r="B32" s="1">
        <v>50678.67</v>
      </c>
      <c r="C32" s="1">
        <v>1304979.01</v>
      </c>
      <c r="D32" s="1">
        <v>46798.135658322237</v>
      </c>
      <c r="E32" s="1">
        <v>1142073.9232076141</v>
      </c>
      <c r="F32" s="1">
        <v>48913.773982037637</v>
      </c>
      <c r="G32" s="1">
        <v>1173446.5760374819</v>
      </c>
      <c r="H32" s="1">
        <v>-31372.652829867551</v>
      </c>
      <c r="I32" s="1">
        <v>-162905.0867923857</v>
      </c>
      <c r="J32" s="1">
        <v>0.97326452394977592</v>
      </c>
      <c r="K32" s="1">
        <v>0.87516650800966855</v>
      </c>
      <c r="L32" s="14"/>
    </row>
    <row r="33" spans="1:12" ht="16" x14ac:dyDescent="0.35">
      <c r="A33" s="4">
        <v>45762</v>
      </c>
      <c r="B33" s="1">
        <v>31674</v>
      </c>
      <c r="C33" s="1">
        <v>1336653.01</v>
      </c>
      <c r="D33" s="1">
        <v>31365.270979536352</v>
      </c>
      <c r="E33" s="1">
        <v>1173439.1941871501</v>
      </c>
      <c r="F33" s="1">
        <v>32401.482617108639</v>
      </c>
      <c r="G33" s="1">
        <v>1205848.05865459</v>
      </c>
      <c r="H33" s="1">
        <v>-32408.86446743994</v>
      </c>
      <c r="I33" s="1">
        <v>-163213.81581284941</v>
      </c>
      <c r="J33" s="1">
        <v>0.97312359195270448</v>
      </c>
      <c r="K33" s="1">
        <v>0.87789365333277525</v>
      </c>
      <c r="L33" s="14"/>
    </row>
    <row r="34" spans="1:12" ht="16" x14ac:dyDescent="0.35">
      <c r="A34" s="4">
        <v>45769</v>
      </c>
      <c r="B34" s="1">
        <v>31674</v>
      </c>
      <c r="C34" s="1">
        <v>1368327.01</v>
      </c>
      <c r="D34" s="1">
        <v>25267.857718100349</v>
      </c>
      <c r="E34" s="1">
        <v>1198707.0519052511</v>
      </c>
      <c r="F34" s="1">
        <v>26123.959878094029</v>
      </c>
      <c r="G34" s="1">
        <v>1231972.0185326841</v>
      </c>
      <c r="H34" s="1">
        <v>-33264.966627433663</v>
      </c>
      <c r="I34" s="1">
        <v>-169619.9580947491</v>
      </c>
      <c r="J34" s="1">
        <v>0.97299860213785272</v>
      </c>
      <c r="K34" s="1">
        <v>0.87603843463212117</v>
      </c>
      <c r="L34" s="14"/>
    </row>
    <row r="35" spans="1:12" ht="16" x14ac:dyDescent="0.35">
      <c r="A35" s="4">
        <v>45776</v>
      </c>
      <c r="B35" s="1">
        <v>31674</v>
      </c>
      <c r="C35" s="1">
        <v>1400001.01</v>
      </c>
      <c r="D35" s="1">
        <v>25691.98221868453</v>
      </c>
      <c r="E35" s="1">
        <v>1224399.034123935</v>
      </c>
      <c r="F35" s="1">
        <v>25578.74518496911</v>
      </c>
      <c r="G35" s="1">
        <v>1257550.763717653</v>
      </c>
      <c r="H35" s="1">
        <v>-33151.729593718192</v>
      </c>
      <c r="I35" s="1">
        <v>-175601.97587606451</v>
      </c>
      <c r="J35" s="1">
        <v>0.97363785975866857</v>
      </c>
      <c r="K35" s="1">
        <v>0.87457010772009047</v>
      </c>
      <c r="L35" s="14"/>
    </row>
    <row r="36" spans="1:12" ht="15.5" x14ac:dyDescent="0.35">
      <c r="A36" s="27"/>
      <c r="B36" s="28"/>
    </row>
    <row r="37" spans="1:12" ht="15.5" x14ac:dyDescent="0.35">
      <c r="A37" s="3" t="s">
        <v>18</v>
      </c>
      <c r="B37" s="34">
        <v>45976</v>
      </c>
      <c r="D37" s="46" t="s">
        <v>43</v>
      </c>
      <c r="E37" s="47"/>
      <c r="F37" s="47"/>
      <c r="G37" s="47"/>
      <c r="H37" s="47"/>
      <c r="I37" s="47"/>
      <c r="J37" s="47"/>
    </row>
    <row r="38" spans="1:12" ht="15.5" x14ac:dyDescent="0.35">
      <c r="A38" s="3" t="s">
        <v>19</v>
      </c>
      <c r="B38" s="35">
        <v>289293.01</v>
      </c>
      <c r="D38" s="25" t="s">
        <v>75</v>
      </c>
      <c r="E38" s="25" t="s">
        <v>133</v>
      </c>
      <c r="F38" s="25" t="s">
        <v>76</v>
      </c>
      <c r="G38" s="25" t="s">
        <v>77</v>
      </c>
      <c r="H38" s="25" t="s">
        <v>78</v>
      </c>
      <c r="I38" s="25" t="s">
        <v>73</v>
      </c>
      <c r="J38" s="25" t="s">
        <v>74</v>
      </c>
    </row>
    <row r="39" spans="1:12" ht="15.5" x14ac:dyDescent="0.35">
      <c r="A39" s="3" t="s">
        <v>20</v>
      </c>
      <c r="B39" s="35">
        <v>254377.49</v>
      </c>
      <c r="D39" s="6" t="s">
        <v>83</v>
      </c>
      <c r="E39" s="26">
        <v>1</v>
      </c>
      <c r="F39" s="2">
        <v>50679</v>
      </c>
      <c r="G39" s="2">
        <v>54028.54778771515</v>
      </c>
      <c r="H39" s="2">
        <v>0</v>
      </c>
      <c r="I39" s="2">
        <v>-3349.5477877151502</v>
      </c>
      <c r="J39" s="2">
        <v>50679</v>
      </c>
    </row>
    <row r="40" spans="1:12" ht="15.5" x14ac:dyDescent="0.35">
      <c r="A40" s="3" t="s">
        <v>21</v>
      </c>
      <c r="B40" s="35">
        <v>259146.56</v>
      </c>
      <c r="D40" s="6" t="s">
        <v>84</v>
      </c>
      <c r="E40" s="26">
        <v>1</v>
      </c>
      <c r="F40" s="2">
        <v>57014</v>
      </c>
      <c r="G40" s="2">
        <v>57916.632304603518</v>
      </c>
      <c r="H40" s="2">
        <v>0</v>
      </c>
      <c r="I40" s="2">
        <v>-902.63230460352497</v>
      </c>
      <c r="J40" s="2">
        <v>57014</v>
      </c>
    </row>
    <row r="41" spans="1:12" ht="15.5" x14ac:dyDescent="0.35">
      <c r="A41" s="3" t="s">
        <v>22</v>
      </c>
      <c r="B41" s="29" t="s">
        <v>134</v>
      </c>
      <c r="D41" s="6" t="s">
        <v>79</v>
      </c>
      <c r="E41" s="26">
        <v>1</v>
      </c>
      <c r="F41" s="2">
        <v>50679</v>
      </c>
      <c r="G41" s="2">
        <v>54671.982597478353</v>
      </c>
      <c r="H41" s="2">
        <v>50679</v>
      </c>
      <c r="I41" s="2">
        <v>-3992.9825974783448</v>
      </c>
      <c r="J41" s="2">
        <v>0</v>
      </c>
    </row>
    <row r="42" spans="1:12" ht="15.5" x14ac:dyDescent="0.35">
      <c r="A42" s="3" t="s">
        <v>23</v>
      </c>
      <c r="B42" s="29" t="s">
        <v>135</v>
      </c>
      <c r="D42" s="6" t="s">
        <v>80</v>
      </c>
      <c r="E42" s="26">
        <v>0</v>
      </c>
      <c r="F42" s="2">
        <v>0</v>
      </c>
      <c r="G42" s="2">
        <v>0</v>
      </c>
      <c r="H42" s="2">
        <v>82353</v>
      </c>
      <c r="I42" s="2">
        <v>0</v>
      </c>
      <c r="J42" s="2">
        <v>-82353</v>
      </c>
    </row>
    <row r="43" spans="1:12" ht="15.5" x14ac:dyDescent="0.35">
      <c r="A43" s="3" t="s">
        <v>24</v>
      </c>
      <c r="B43" s="29">
        <v>0.98</v>
      </c>
      <c r="D43" s="6" t="s">
        <v>81</v>
      </c>
      <c r="E43" s="26">
        <v>0</v>
      </c>
      <c r="F43" s="2">
        <v>0</v>
      </c>
      <c r="G43" s="2">
        <v>0</v>
      </c>
      <c r="H43" s="2">
        <v>95022</v>
      </c>
      <c r="I43" s="2">
        <v>0</v>
      </c>
      <c r="J43" s="2">
        <v>-95022</v>
      </c>
    </row>
    <row r="44" spans="1:12" ht="15.5" x14ac:dyDescent="0.35">
      <c r="A44" s="3" t="s">
        <v>25</v>
      </c>
      <c r="B44" s="29">
        <v>0.88</v>
      </c>
      <c r="D44" s="6" t="s">
        <v>58</v>
      </c>
      <c r="E44" s="26">
        <v>1</v>
      </c>
      <c r="F44" s="2">
        <v>25339.33</v>
      </c>
      <c r="G44" s="2">
        <v>27780.60600852497</v>
      </c>
      <c r="H44" s="2">
        <v>25339.333333333328</v>
      </c>
      <c r="I44" s="2">
        <v>-2441.276008524972</v>
      </c>
      <c r="J44" s="2">
        <v>-3.3333333303744439E-3</v>
      </c>
    </row>
    <row r="45" spans="1:12" ht="15.5" x14ac:dyDescent="0.3">
      <c r="A45" s="6" t="s">
        <v>26</v>
      </c>
      <c r="B45" s="29">
        <v>0.88</v>
      </c>
      <c r="D45" s="6" t="s">
        <v>85</v>
      </c>
      <c r="E45" s="26">
        <v>1</v>
      </c>
      <c r="F45" s="2">
        <v>27451</v>
      </c>
      <c r="G45" s="2">
        <v>29212.556893900579</v>
      </c>
      <c r="H45" s="2">
        <v>0</v>
      </c>
      <c r="I45" s="2">
        <v>-1761.5568939005791</v>
      </c>
      <c r="J45" s="2">
        <v>27451</v>
      </c>
    </row>
    <row r="46" spans="1:12" ht="14.5" x14ac:dyDescent="0.3">
      <c r="D46" s="6" t="s">
        <v>86</v>
      </c>
      <c r="E46" s="26">
        <v>0.14000000000000001</v>
      </c>
      <c r="F46" s="2">
        <v>9977.3799999999992</v>
      </c>
      <c r="G46" s="2">
        <v>10654.94034172763</v>
      </c>
      <c r="H46" s="2">
        <v>0</v>
      </c>
      <c r="I46" s="2">
        <v>-677.56034172762702</v>
      </c>
      <c r="J46" s="2">
        <v>9977.3799999999992</v>
      </c>
    </row>
    <row r="47" spans="1:12" ht="15.5" x14ac:dyDescent="0.35">
      <c r="A47" s="16"/>
      <c r="B47" s="17"/>
      <c r="D47" s="6" t="s">
        <v>87</v>
      </c>
      <c r="E47" s="26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</row>
    <row r="48" spans="1:12" ht="15.5" x14ac:dyDescent="0.35">
      <c r="A48" s="16"/>
      <c r="B48" s="18"/>
      <c r="D48" s="6" t="s">
        <v>88</v>
      </c>
      <c r="E48" s="26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</row>
    <row r="49" spans="1:10" ht="14.5" x14ac:dyDescent="0.3">
      <c r="A49" s="22"/>
      <c r="B49" s="22"/>
      <c r="D49" s="6" t="s">
        <v>89</v>
      </c>
      <c r="E49" s="26">
        <v>1</v>
      </c>
      <c r="F49" s="2">
        <v>25339.33</v>
      </c>
      <c r="G49" s="2">
        <v>25481.729524906608</v>
      </c>
      <c r="H49" s="2">
        <v>0</v>
      </c>
      <c r="I49" s="2">
        <v>-142.3995249066102</v>
      </c>
      <c r="J49" s="2">
        <v>25339.33</v>
      </c>
    </row>
    <row r="50" spans="1:10" ht="14.5" x14ac:dyDescent="0.3">
      <c r="A50" s="24"/>
      <c r="B50" s="23"/>
      <c r="D50" s="6" t="s">
        <v>90</v>
      </c>
      <c r="E50" s="26">
        <v>0.43</v>
      </c>
      <c r="F50" s="2">
        <v>11803.93</v>
      </c>
      <c r="G50" s="2">
        <v>12854.65385822295</v>
      </c>
      <c r="H50" s="2">
        <v>0</v>
      </c>
      <c r="I50" s="2">
        <v>-1050.7238582229511</v>
      </c>
      <c r="J50" s="2">
        <v>11803.93</v>
      </c>
    </row>
    <row r="51" spans="1:10" ht="14.5" x14ac:dyDescent="0.3">
      <c r="A51" s="24"/>
      <c r="B51" s="23"/>
      <c r="D51" s="6" t="s">
        <v>91</v>
      </c>
      <c r="E51" s="26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</row>
    <row r="52" spans="1:10" ht="14.5" x14ac:dyDescent="0.3">
      <c r="A52" s="24"/>
      <c r="B52" s="23"/>
      <c r="D52" s="6" t="s">
        <v>92</v>
      </c>
      <c r="E52" s="26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</row>
    <row r="53" spans="1:10" ht="14.5" x14ac:dyDescent="0.3">
      <c r="A53" s="24"/>
      <c r="B53" s="24"/>
      <c r="D53" s="6" t="s">
        <v>93</v>
      </c>
      <c r="E53" s="26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</row>
    <row r="54" spans="1:10" ht="14.5" x14ac:dyDescent="0.3">
      <c r="A54" s="24"/>
      <c r="B54" s="24"/>
      <c r="D54" s="6" t="s">
        <v>94</v>
      </c>
      <c r="E54" s="26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</row>
    <row r="55" spans="1:10" ht="14.5" x14ac:dyDescent="0.3">
      <c r="A55" s="24"/>
      <c r="B55" s="24"/>
      <c r="D55" s="6" t="s">
        <v>95</v>
      </c>
      <c r="E55" s="26">
        <v>1</v>
      </c>
      <c r="F55" s="2">
        <v>25339.33</v>
      </c>
      <c r="G55" s="2">
        <v>26180.284539676089</v>
      </c>
      <c r="H55" s="2">
        <v>0</v>
      </c>
      <c r="I55" s="2">
        <v>-840.95453967609137</v>
      </c>
      <c r="J55" s="2">
        <v>25339.33</v>
      </c>
    </row>
    <row r="56" spans="1:10" ht="14.5" x14ac:dyDescent="0.3">
      <c r="A56" s="24"/>
      <c r="B56" s="24"/>
      <c r="D56" s="6" t="s">
        <v>96</v>
      </c>
      <c r="E56" s="26">
        <v>0.71</v>
      </c>
      <c r="F56" s="2">
        <v>19490.21</v>
      </c>
      <c r="G56" s="2">
        <v>18702.271258464119</v>
      </c>
      <c r="H56" s="2">
        <v>0</v>
      </c>
      <c r="I56" s="2">
        <v>787.93874153587603</v>
      </c>
      <c r="J56" s="2">
        <v>19490.21</v>
      </c>
    </row>
    <row r="57" spans="1:10" ht="14.5" x14ac:dyDescent="0.3">
      <c r="A57" s="24"/>
      <c r="B57" s="24"/>
      <c r="D57" s="6" t="s">
        <v>97</v>
      </c>
      <c r="E57" s="26">
        <v>0</v>
      </c>
      <c r="F57" s="2">
        <v>0</v>
      </c>
      <c r="G57" s="2">
        <v>0</v>
      </c>
      <c r="H57" s="2">
        <v>0</v>
      </c>
      <c r="I57" s="2">
        <v>0</v>
      </c>
      <c r="J57" s="2">
        <v>0</v>
      </c>
    </row>
    <row r="58" spans="1:10" ht="14.5" x14ac:dyDescent="0.3">
      <c r="D58" s="6" t="s">
        <v>98</v>
      </c>
      <c r="E58" s="26">
        <v>0</v>
      </c>
      <c r="F58" s="2">
        <v>0</v>
      </c>
      <c r="G58" s="2">
        <v>0</v>
      </c>
      <c r="H58" s="2">
        <v>0</v>
      </c>
      <c r="I58" s="2">
        <v>0</v>
      </c>
      <c r="J58" s="2">
        <v>0</v>
      </c>
    </row>
    <row r="59" spans="1:10" ht="14.5" x14ac:dyDescent="0.3">
      <c r="D59" s="6" t="s">
        <v>99</v>
      </c>
      <c r="E59" s="26">
        <v>0</v>
      </c>
      <c r="F59" s="2">
        <v>0</v>
      </c>
      <c r="G59" s="2">
        <v>0</v>
      </c>
      <c r="H59" s="2">
        <v>0</v>
      </c>
      <c r="I59" s="2">
        <v>0</v>
      </c>
      <c r="J59" s="2">
        <v>0</v>
      </c>
    </row>
    <row r="60" spans="1:10" ht="14.5" x14ac:dyDescent="0.3">
      <c r="D60" s="6" t="s">
        <v>100</v>
      </c>
      <c r="E60" s="26">
        <v>0</v>
      </c>
      <c r="F60" s="2">
        <v>0</v>
      </c>
      <c r="G60" s="2">
        <v>0</v>
      </c>
      <c r="H60" s="2">
        <v>0</v>
      </c>
      <c r="I60" s="2">
        <v>0</v>
      </c>
      <c r="J60" s="2">
        <v>0</v>
      </c>
    </row>
    <row r="61" spans="1:10" ht="14.5" x14ac:dyDescent="0.3">
      <c r="D61" s="6" t="s">
        <v>101</v>
      </c>
      <c r="E61" s="26">
        <v>0</v>
      </c>
      <c r="F61" s="2">
        <v>0</v>
      </c>
      <c r="G61" s="2">
        <v>0</v>
      </c>
      <c r="H61" s="2">
        <v>76018</v>
      </c>
      <c r="I61" s="2">
        <v>0</v>
      </c>
      <c r="J61" s="2">
        <v>-76018</v>
      </c>
    </row>
    <row r="62" spans="1:10" ht="14.5" x14ac:dyDescent="0.3">
      <c r="D62" s="6" t="s">
        <v>102</v>
      </c>
      <c r="E62" s="26">
        <v>0</v>
      </c>
      <c r="F62" s="2">
        <v>0</v>
      </c>
      <c r="G62" s="2">
        <v>0</v>
      </c>
      <c r="H62" s="2">
        <v>0</v>
      </c>
      <c r="I62" s="2">
        <v>0</v>
      </c>
      <c r="J62" s="2">
        <v>0</v>
      </c>
    </row>
    <row r="63" spans="1:10" ht="14.5" x14ac:dyDescent="0.3">
      <c r="D63" s="6" t="s">
        <v>103</v>
      </c>
      <c r="E63" s="26">
        <v>0</v>
      </c>
      <c r="F63" s="2">
        <v>0</v>
      </c>
      <c r="G63" s="2">
        <v>0</v>
      </c>
      <c r="H63" s="2">
        <v>19004.571428571431</v>
      </c>
      <c r="I63" s="2">
        <v>0</v>
      </c>
      <c r="J63" s="2">
        <v>-19004.571428571431</v>
      </c>
    </row>
    <row r="64" spans="1:10" ht="14.5" x14ac:dyDescent="0.3">
      <c r="D64" s="6" t="s">
        <v>105</v>
      </c>
      <c r="E64" s="26">
        <v>0</v>
      </c>
      <c r="F64" s="2">
        <v>0</v>
      </c>
      <c r="G64" s="2">
        <v>0</v>
      </c>
      <c r="H64" s="2">
        <v>0</v>
      </c>
      <c r="I64" s="2">
        <v>0</v>
      </c>
      <c r="J64" s="2">
        <v>0</v>
      </c>
    </row>
    <row r="65" spans="4:10" ht="14.5" x14ac:dyDescent="0.3">
      <c r="D65" s="6" t="s">
        <v>106</v>
      </c>
      <c r="E65" s="26">
        <v>0</v>
      </c>
      <c r="F65" s="2">
        <v>0</v>
      </c>
      <c r="G65" s="2">
        <v>0</v>
      </c>
      <c r="H65" s="2">
        <v>0</v>
      </c>
      <c r="I65" s="2">
        <v>0</v>
      </c>
      <c r="J65" s="2">
        <v>0</v>
      </c>
    </row>
    <row r="66" spans="4:10" ht="14.5" x14ac:dyDescent="0.3">
      <c r="D66" s="6" t="s">
        <v>107</v>
      </c>
      <c r="E66" s="26">
        <v>0</v>
      </c>
      <c r="F66" s="2">
        <v>0</v>
      </c>
      <c r="G66" s="2">
        <v>0</v>
      </c>
      <c r="H66" s="2">
        <v>0</v>
      </c>
      <c r="I66" s="2">
        <v>0</v>
      </c>
      <c r="J66" s="2">
        <v>0</v>
      </c>
    </row>
    <row r="67" spans="4:10" ht="14.5" x14ac:dyDescent="0.3">
      <c r="D67" s="40" t="s">
        <v>82</v>
      </c>
      <c r="E67" s="40"/>
      <c r="F67" s="2">
        <v>303112.52</v>
      </c>
      <c r="G67" s="2">
        <v>294971.95551251719</v>
      </c>
      <c r="H67" s="2">
        <v>0</v>
      </c>
      <c r="I67" s="2">
        <v>8140.5644874828286</v>
      </c>
      <c r="J67" s="2">
        <v>303112.52</v>
      </c>
    </row>
    <row r="68" spans="4:10" ht="14.5" x14ac:dyDescent="0.3">
      <c r="D68" s="13"/>
      <c r="E68" s="13"/>
      <c r="F68" s="13"/>
      <c r="G68" s="17"/>
      <c r="H68" s="13"/>
      <c r="I68" s="13"/>
      <c r="J68" s="13"/>
    </row>
    <row r="69" spans="4:10" x14ac:dyDescent="0.25">
      <c r="G69" s="12"/>
    </row>
    <row r="70" spans="4:10" x14ac:dyDescent="0.25">
      <c r="G70" s="12"/>
    </row>
    <row r="71" spans="4:10" x14ac:dyDescent="0.25">
      <c r="G71" s="12"/>
    </row>
    <row r="83" spans="3:11" x14ac:dyDescent="0.25">
      <c r="J83" s="36"/>
    </row>
    <row r="86" spans="3:11" x14ac:dyDescent="0.25">
      <c r="F86" s="15"/>
      <c r="G86" s="21"/>
      <c r="H86" s="21"/>
      <c r="I86" s="21"/>
    </row>
    <row r="87" spans="3:11" x14ac:dyDescent="0.25">
      <c r="F87" s="15"/>
      <c r="G87" s="21"/>
      <c r="H87" s="21"/>
      <c r="I87" s="21"/>
    </row>
    <row r="88" spans="3:11" x14ac:dyDescent="0.25">
      <c r="F88" s="15"/>
      <c r="G88" s="21"/>
      <c r="H88" s="21"/>
      <c r="I88" s="21"/>
    </row>
    <row r="89" spans="3:11" ht="31" x14ac:dyDescent="0.25">
      <c r="C89" s="31" t="s">
        <v>137</v>
      </c>
      <c r="D89" s="33" t="s">
        <v>138</v>
      </c>
      <c r="E89" s="33" t="s">
        <v>139</v>
      </c>
      <c r="F89" s="33" t="s">
        <v>140</v>
      </c>
    </row>
    <row r="90" spans="3:11" ht="31" x14ac:dyDescent="0.25">
      <c r="C90" s="32" t="s">
        <v>141</v>
      </c>
      <c r="D90" s="30">
        <v>76018</v>
      </c>
      <c r="E90" s="30">
        <v>15204</v>
      </c>
      <c r="F90" s="30">
        <v>91222</v>
      </c>
    </row>
    <row r="91" spans="3:11" ht="31" x14ac:dyDescent="0.25">
      <c r="C91" s="32" t="s">
        <v>142</v>
      </c>
      <c r="D91" s="30">
        <v>76018</v>
      </c>
      <c r="E91" s="30">
        <v>15204</v>
      </c>
      <c r="F91" s="30">
        <v>91222</v>
      </c>
      <c r="G91" s="21"/>
      <c r="H91" s="21"/>
      <c r="I91" s="21"/>
    </row>
    <row r="92" spans="3:11" ht="31" x14ac:dyDescent="0.25">
      <c r="C92" s="32" t="s">
        <v>143</v>
      </c>
      <c r="D92" s="30">
        <v>161538</v>
      </c>
      <c r="E92" s="30">
        <v>32308</v>
      </c>
      <c r="F92" s="30">
        <v>193846</v>
      </c>
      <c r="G92" s="21"/>
      <c r="H92" s="21"/>
      <c r="I92" s="21"/>
    </row>
    <row r="93" spans="3:11" ht="31" x14ac:dyDescent="0.25">
      <c r="C93" s="32" t="s">
        <v>144</v>
      </c>
      <c r="D93" s="30">
        <v>152036</v>
      </c>
      <c r="E93" s="30">
        <v>30407</v>
      </c>
      <c r="F93" s="30">
        <v>182443</v>
      </c>
      <c r="G93" s="21"/>
      <c r="H93" s="21"/>
      <c r="K93" s="21"/>
    </row>
    <row r="94" spans="3:11" ht="15.5" x14ac:dyDescent="0.25">
      <c r="C94" s="32" t="s">
        <v>145</v>
      </c>
      <c r="D94" s="30">
        <v>465610</v>
      </c>
      <c r="E94" s="30">
        <v>93123</v>
      </c>
      <c r="F94" s="30">
        <v>558733</v>
      </c>
    </row>
    <row r="95" spans="3:11" ht="15.5" x14ac:dyDescent="0.25">
      <c r="C95" s="32" t="s">
        <v>146</v>
      </c>
      <c r="D95" s="29" t="s">
        <v>147</v>
      </c>
      <c r="E95" s="29" t="s">
        <v>147</v>
      </c>
      <c r="F95" s="30">
        <v>46877</v>
      </c>
    </row>
    <row r="96" spans="3:11" x14ac:dyDescent="0.25">
      <c r="F96" s="15"/>
      <c r="G96" s="21"/>
      <c r="H96" s="21"/>
      <c r="I96" s="21"/>
    </row>
    <row r="97" spans="6:11" x14ac:dyDescent="0.25">
      <c r="F97" s="15"/>
      <c r="G97" s="21"/>
      <c r="H97" s="21"/>
      <c r="I97" s="21"/>
      <c r="K97" s="21"/>
    </row>
    <row r="98" spans="6:11" x14ac:dyDescent="0.25">
      <c r="F98" s="15"/>
    </row>
    <row r="99" spans="6:11" x14ac:dyDescent="0.25">
      <c r="F99" s="15"/>
    </row>
    <row r="100" spans="6:11" x14ac:dyDescent="0.25">
      <c r="F100" s="15"/>
    </row>
    <row r="101" spans="6:11" x14ac:dyDescent="0.25">
      <c r="F101" s="15"/>
    </row>
    <row r="102" spans="6:11" x14ac:dyDescent="0.25">
      <c r="F102" s="15"/>
      <c r="G102" s="21"/>
      <c r="H102" s="21"/>
      <c r="I102" s="21"/>
    </row>
    <row r="103" spans="6:11" x14ac:dyDescent="0.25">
      <c r="F103" s="15"/>
      <c r="G103" s="21"/>
      <c r="H103" s="21"/>
      <c r="I103" s="21"/>
      <c r="K103" s="21"/>
    </row>
    <row r="104" spans="6:11" x14ac:dyDescent="0.25">
      <c r="F104" s="15"/>
    </row>
    <row r="105" spans="6:11" x14ac:dyDescent="0.25">
      <c r="F105" s="15"/>
    </row>
    <row r="106" spans="6:11" x14ac:dyDescent="0.25">
      <c r="F106" s="15"/>
    </row>
    <row r="107" spans="6:11" x14ac:dyDescent="0.25">
      <c r="F107" s="15"/>
    </row>
    <row r="108" spans="6:11" x14ac:dyDescent="0.25">
      <c r="F108" s="15"/>
    </row>
    <row r="109" spans="6:11" x14ac:dyDescent="0.25">
      <c r="F109" s="15"/>
    </row>
    <row r="110" spans="6:11" x14ac:dyDescent="0.25">
      <c r="F110" s="15"/>
    </row>
    <row r="111" spans="6:11" x14ac:dyDescent="0.25">
      <c r="F111" s="15"/>
    </row>
    <row r="112" spans="6:11" x14ac:dyDescent="0.25">
      <c r="F112" s="15"/>
    </row>
    <row r="113" spans="6:11" x14ac:dyDescent="0.25">
      <c r="F113" s="15"/>
    </row>
    <row r="114" spans="6:11" x14ac:dyDescent="0.25">
      <c r="G114" s="21"/>
      <c r="H114" s="21"/>
      <c r="I114" s="21"/>
      <c r="K114" s="21"/>
    </row>
  </sheetData>
  <mergeCells count="2">
    <mergeCell ref="D67:E67"/>
    <mergeCell ref="D37:J37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Time-Phased Baseline Budget</vt:lpstr>
      <vt:lpstr>Status_Report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Jiahao Liu</cp:lastModifiedBy>
  <dcterms:created xsi:type="dcterms:W3CDTF">2025-11-13T21:04:45Z</dcterms:created>
  <dcterms:modified xsi:type="dcterms:W3CDTF">2025-12-01T02:56:42Z</dcterms:modified>
</cp:coreProperties>
</file>